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Актуально на 26.10 (155)" sheetId="1" r:id="rId1"/>
  </sheets>
  <calcPr calcId="145621"/>
</workbook>
</file>

<file path=xl/calcChain.xml><?xml version="1.0" encoding="utf-8"?>
<calcChain xmlns="http://schemas.openxmlformats.org/spreadsheetml/2006/main">
  <c r="E86" i="1" l="1"/>
  <c r="B86" i="1"/>
  <c r="E151" i="1"/>
  <c r="B151" i="1"/>
  <c r="E73" i="1" l="1"/>
  <c r="B73" i="1"/>
  <c r="E165" i="1"/>
  <c r="B165" i="1"/>
  <c r="B112" i="1"/>
  <c r="E112" i="1"/>
  <c r="E142" i="1"/>
  <c r="B142" i="1"/>
  <c r="E141" i="1"/>
  <c r="B141" i="1"/>
  <c r="E152" i="1"/>
  <c r="B152" i="1"/>
  <c r="B132" i="1"/>
  <c r="E132" i="1"/>
  <c r="B97" i="1"/>
  <c r="E97" i="1"/>
  <c r="E96" i="1"/>
  <c r="B96" i="1"/>
  <c r="E153" i="1" l="1"/>
  <c r="B153" i="1"/>
  <c r="E133" i="1"/>
  <c r="B133" i="1"/>
  <c r="E82" i="1"/>
  <c r="B82" i="1"/>
  <c r="E95" i="1"/>
  <c r="B95" i="1"/>
  <c r="E131" i="1" l="1"/>
  <c r="B131" i="1"/>
  <c r="B83" i="1"/>
  <c r="B78" i="1"/>
  <c r="B71" i="1"/>
  <c r="E113" i="1"/>
  <c r="B113" i="1"/>
  <c r="B84" i="1"/>
  <c r="E59" i="1"/>
  <c r="E118" i="1"/>
  <c r="B118" i="1"/>
  <c r="E168" i="1"/>
  <c r="B168" i="1"/>
  <c r="E167" i="1"/>
  <c r="B167" i="1"/>
  <c r="E166" i="1"/>
  <c r="B166" i="1"/>
  <c r="E162" i="1"/>
  <c r="B162" i="1"/>
  <c r="E161" i="1"/>
  <c r="B161" i="1"/>
  <c r="E160" i="1"/>
  <c r="B160" i="1"/>
  <c r="E158" i="1"/>
  <c r="B158" i="1"/>
  <c r="E157" i="1"/>
  <c r="B157" i="1"/>
  <c r="E156" i="1"/>
  <c r="B156" i="1"/>
  <c r="E155" i="1"/>
  <c r="B155" i="1"/>
  <c r="E154" i="1"/>
  <c r="B154" i="1"/>
  <c r="E150" i="1"/>
  <c r="B150" i="1"/>
  <c r="E149" i="1"/>
  <c r="B149" i="1"/>
  <c r="E148" i="1"/>
  <c r="B148" i="1"/>
  <c r="E146" i="1"/>
  <c r="B146" i="1"/>
  <c r="E145" i="1"/>
  <c r="B145" i="1"/>
  <c r="E144" i="1"/>
  <c r="B144" i="1"/>
  <c r="E143" i="1"/>
  <c r="B143" i="1"/>
  <c r="E140" i="1"/>
  <c r="B140" i="1"/>
  <c r="E139" i="1"/>
  <c r="B139" i="1"/>
  <c r="E138" i="1"/>
  <c r="B138" i="1"/>
  <c r="E137" i="1"/>
  <c r="B137" i="1"/>
  <c r="E136" i="1"/>
  <c r="B136" i="1"/>
  <c r="E135" i="1"/>
  <c r="B135" i="1"/>
  <c r="E134" i="1"/>
  <c r="B134" i="1"/>
  <c r="E130" i="1"/>
  <c r="B130" i="1"/>
  <c r="E129" i="1"/>
  <c r="B129" i="1"/>
  <c r="E128" i="1"/>
  <c r="B128" i="1"/>
  <c r="E127" i="1"/>
  <c r="B127" i="1"/>
  <c r="E31" i="1"/>
  <c r="B31" i="1"/>
  <c r="E126" i="1"/>
  <c r="B126" i="1"/>
  <c r="E125" i="1"/>
  <c r="B125" i="1"/>
  <c r="E124" i="1"/>
  <c r="B124" i="1"/>
  <c r="E123" i="1"/>
  <c r="B123" i="1"/>
  <c r="E122" i="1"/>
  <c r="B122" i="1"/>
  <c r="E121" i="1"/>
  <c r="B121" i="1"/>
  <c r="E120" i="1"/>
  <c r="B120" i="1"/>
  <c r="E117" i="1"/>
  <c r="B117" i="1"/>
  <c r="E116" i="1"/>
  <c r="B116" i="1"/>
  <c r="E115" i="1"/>
  <c r="B115" i="1"/>
  <c r="E51" i="1"/>
  <c r="B51" i="1"/>
  <c r="E114" i="1"/>
  <c r="B114" i="1"/>
  <c r="E111" i="1"/>
  <c r="B111" i="1"/>
  <c r="E110" i="1"/>
  <c r="B110" i="1"/>
  <c r="E109" i="1"/>
  <c r="B109" i="1"/>
  <c r="E108" i="1"/>
  <c r="B108" i="1"/>
  <c r="E107" i="1"/>
  <c r="B107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9" i="1"/>
  <c r="B99" i="1"/>
  <c r="E94" i="1"/>
  <c r="B94" i="1"/>
  <c r="E21" i="1"/>
  <c r="B21" i="1"/>
  <c r="E93" i="1"/>
  <c r="B93" i="1"/>
  <c r="E92" i="1"/>
  <c r="B92" i="1"/>
  <c r="E91" i="1"/>
  <c r="B91" i="1"/>
  <c r="E90" i="1"/>
  <c r="B90" i="1"/>
  <c r="E89" i="1"/>
  <c r="B89" i="1"/>
  <c r="E88" i="1"/>
  <c r="B88" i="1"/>
  <c r="E87" i="1"/>
  <c r="B87" i="1"/>
  <c r="E85" i="1"/>
  <c r="B85" i="1"/>
  <c r="E83" i="1"/>
  <c r="E81" i="1"/>
  <c r="B81" i="1"/>
  <c r="E80" i="1"/>
  <c r="B80" i="1"/>
  <c r="E79" i="1"/>
  <c r="B79" i="1"/>
  <c r="E77" i="1"/>
  <c r="B77" i="1"/>
  <c r="E164" i="1"/>
  <c r="B164" i="1"/>
  <c r="E76" i="1"/>
  <c r="B76" i="1"/>
  <c r="E75" i="1"/>
  <c r="B75" i="1"/>
  <c r="E74" i="1"/>
  <c r="B74" i="1"/>
  <c r="E78" i="1"/>
  <c r="E72" i="1"/>
  <c r="B72" i="1"/>
  <c r="E71" i="1"/>
  <c r="E70" i="1"/>
  <c r="B70" i="1"/>
  <c r="E69" i="1"/>
  <c r="B69" i="1"/>
  <c r="E68" i="1"/>
  <c r="B68" i="1"/>
  <c r="E67" i="1"/>
  <c r="B67" i="1"/>
  <c r="E66" i="1"/>
  <c r="B66" i="1"/>
  <c r="E65" i="1"/>
  <c r="B65" i="1"/>
  <c r="E64" i="1"/>
  <c r="B64" i="1"/>
  <c r="E63" i="1"/>
  <c r="B63" i="1"/>
  <c r="E62" i="1"/>
  <c r="B62" i="1"/>
  <c r="E61" i="1"/>
  <c r="B61" i="1"/>
  <c r="E106" i="1"/>
  <c r="B106" i="1"/>
  <c r="E60" i="1"/>
  <c r="B60" i="1"/>
  <c r="E58" i="1"/>
  <c r="B58" i="1"/>
  <c r="E84" i="1"/>
  <c r="E56" i="1"/>
  <c r="B56" i="1"/>
  <c r="E55" i="1"/>
  <c r="B55" i="1"/>
  <c r="E54" i="1"/>
  <c r="B54" i="1"/>
  <c r="E53" i="1"/>
  <c r="B53" i="1"/>
  <c r="E52" i="1"/>
  <c r="B52" i="1"/>
  <c r="E98" i="1"/>
  <c r="B98" i="1"/>
  <c r="E50" i="1"/>
  <c r="B50" i="1"/>
  <c r="E49" i="1"/>
  <c r="B49" i="1"/>
  <c r="E48" i="1"/>
  <c r="B48" i="1"/>
  <c r="E47" i="1"/>
  <c r="B47" i="1"/>
  <c r="E46" i="1"/>
  <c r="B46" i="1"/>
  <c r="E45" i="1"/>
  <c r="B45" i="1"/>
  <c r="E44" i="1"/>
  <c r="B44" i="1"/>
  <c r="E43" i="1"/>
  <c r="B43" i="1"/>
  <c r="E163" i="1"/>
  <c r="B16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119" i="1"/>
  <c r="B119" i="1"/>
  <c r="E23" i="1"/>
  <c r="B23" i="1"/>
  <c r="E22" i="1"/>
  <c r="B22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147" i="1"/>
  <c r="B147" i="1"/>
  <c r="E4" i="1"/>
  <c r="B4" i="1"/>
  <c r="E3" i="1"/>
  <c r="B3" i="1"/>
</calcChain>
</file>

<file path=xl/sharedStrings.xml><?xml version="1.0" encoding="utf-8"?>
<sst xmlns="http://schemas.openxmlformats.org/spreadsheetml/2006/main" count="823" uniqueCount="260">
  <si>
    <t>Офис</t>
  </si>
  <si>
    <t>Название компании</t>
  </si>
  <si>
    <t>Профиль</t>
  </si>
  <si>
    <t>Платформы</t>
  </si>
  <si>
    <t>Вакансии</t>
  </si>
  <si>
    <t>Проекты</t>
  </si>
  <si>
    <t>Ещё офисы</t>
  </si>
  <si>
    <t>Россия</t>
  </si>
  <si>
    <t>Москва</t>
  </si>
  <si>
    <t>Разработчик</t>
  </si>
  <si>
    <t>Мобильные</t>
  </si>
  <si>
    <t>-</t>
  </si>
  <si>
    <t>Браузерные</t>
  </si>
  <si>
    <t>Air Jump, Jump Out, Doodle God</t>
  </si>
  <si>
    <t>ПК</t>
  </si>
  <si>
    <t>Издатель</t>
  </si>
  <si>
    <t>Разработчик/
Издатель</t>
  </si>
  <si>
    <t>Mini Car Driving, Маша и Медведь, Фиксики</t>
  </si>
  <si>
    <t>Воронеж, Киев</t>
  </si>
  <si>
    <t>Robot Warfare, Top Cars: Drift Racing, Battle Ground Royale</t>
  </si>
  <si>
    <t>Life is Feudal</t>
  </si>
  <si>
    <t>Мобильные, Социальные</t>
  </si>
  <si>
    <t>Зеленая Шапочка, Awesome Pirate Jack, Зеленая Шапочка</t>
  </si>
  <si>
    <t>Минск</t>
  </si>
  <si>
    <t>Восточный Фронт: Неизвестная война, Трудно быть Богом, Восточный Фронт: Крах Анненербе</t>
  </si>
  <si>
    <t>Roller Coaster VR, Space Stalker VR, Zombie Shooter VR</t>
  </si>
  <si>
    <t>CarX Drift Racing</t>
  </si>
  <si>
    <t>World Poker Club, Stellar Age, Запорожье</t>
  </si>
  <si>
    <t>Сирия: Русская буря, HTPD: Власть закона, Приключения кота, Парфентия в деревне!</t>
  </si>
  <si>
    <t>Социальные</t>
  </si>
  <si>
    <t>Социальные,
Браузерные, ПК</t>
  </si>
  <si>
    <t>Dragon Knight, Dragon Knight 2, Dark Times</t>
  </si>
  <si>
    <t>The Uncertain</t>
  </si>
  <si>
    <t>VR/AR</t>
  </si>
  <si>
    <t>Final riddle и Beat ranger
Singing stones</t>
  </si>
  <si>
    <t>Drift King, TERA: The Next, Imperial Hero II</t>
  </si>
  <si>
    <t>Браузерные, Социальные</t>
  </si>
  <si>
    <t>Rescue Egypt Pharaohs, Turkey Jungle Escape, Concrete House</t>
  </si>
  <si>
    <t>ПК, Консоль</t>
  </si>
  <si>
    <t>Hello Neighbor​</t>
  </si>
  <si>
    <t>Digital Combat Simulator World</t>
  </si>
  <si>
    <t>Социальные,
Браузерные</t>
  </si>
  <si>
    <t>Guardian of Light, Dragon Lord, Шторм Онлайн</t>
  </si>
  <si>
    <t>Lift EM ALL, Line EM ALL</t>
  </si>
  <si>
    <t>Самара, Тольятти</t>
  </si>
  <si>
    <t>Шахматы с компьютером, Маждонг Коннект</t>
  </si>
  <si>
    <t>Мобильные, ПК, Консоль</t>
  </si>
  <si>
    <t>Star Conflict, War Thunder, Crossout</t>
  </si>
  <si>
    <t>Воронеж</t>
  </si>
  <si>
    <t>Туземцы, Guns of Boom, Survival Arena</t>
  </si>
  <si>
    <t>Новосибирск, Таганрог, Нижний Новгород</t>
  </si>
  <si>
    <t>Black Desert, Battle Carnival, BS</t>
  </si>
  <si>
    <t>Fairy Kingdom, Fairy Farm, Farmdale</t>
  </si>
  <si>
    <t>Мобильные, Социальные,
Браузерные, ПК</t>
  </si>
  <si>
    <t>Избранный, Flying Arrow, Outcome</t>
  </si>
  <si>
    <t>ПК, Мобильные</t>
  </si>
  <si>
    <t>Бои без правил, Котенок Лав</t>
  </si>
  <si>
    <t>Социальные, ПК</t>
  </si>
  <si>
    <t>ARENA Online, Техномагия, Rise of Heroes</t>
  </si>
  <si>
    <t xml:space="preserve">	Тайны прошлого</t>
  </si>
  <si>
    <t>Creepy Road</t>
  </si>
  <si>
    <t>Гладиаторы 3D: Арена и Кровь, Battle Hearts, Infinity Run 3d</t>
  </si>
  <si>
    <t>Сталин против марсиан, Chaos domain</t>
  </si>
  <si>
    <t>Мор</t>
  </si>
  <si>
    <t>Маша и медведь</t>
  </si>
  <si>
    <t>Ragnarok Online, Реквием, Unparalleled Devil</t>
  </si>
  <si>
    <t>Lineage II, Aion, Blade &amp; Soul</t>
  </si>
  <si>
    <t>Fanuts, Goal Heroes, Fanuts Quiz</t>
  </si>
  <si>
    <t>Warhold</t>
  </si>
  <si>
    <t>Web Hockey, Ninja Wars, Ninja Wars 2</t>
  </si>
  <si>
    <t>Dreamlike Worlds</t>
  </si>
  <si>
    <t>Мобильные, Браузерные, ПК</t>
  </si>
  <si>
    <t>Браузерные, ПК</t>
  </si>
  <si>
    <t>Сфера 3: Зачарованный Мир, Каннареджо, Цена свободы: Тайна Кукловода</t>
  </si>
  <si>
    <t>Ростов-на-Дону</t>
  </si>
  <si>
    <t>Hattori</t>
  </si>
  <si>
    <t>Sky Walker, Магия Войны, Heap Zombies</t>
  </si>
  <si>
    <t xml:space="preserve">Проект Крестики Нолики, Robby Rush </t>
  </si>
  <si>
    <t>Крысы, Супер Ферма, Долина Цветов</t>
  </si>
  <si>
    <t>VR</t>
  </si>
  <si>
    <t>Дакота, Кризис, Империал</t>
  </si>
  <si>
    <t>Marsenary, Земля сокровищ, Колыбель магии</t>
  </si>
  <si>
    <t>Ченнаи, Индия</t>
  </si>
  <si>
    <t xml:space="preserve">Wonderland, Cars in Sandbox, Firetrucks: 911 </t>
  </si>
  <si>
    <t>Мобильные, ПК</t>
  </si>
  <si>
    <t>Alchemy Town, Ancient Planet, Clash of Gangs</t>
  </si>
  <si>
    <t>Минск, Шанхай, Сан-Хосе</t>
  </si>
  <si>
    <t>Panzar</t>
  </si>
  <si>
    <t>Battle Balls, Holy Towers, Garden Pets</t>
  </si>
  <si>
    <t>War Robots, War Robots VR, Robinson</t>
  </si>
  <si>
    <t>Монстрики, Оазис, Волшебная история</t>
  </si>
  <si>
    <t>Eador. Imperium, Eador: Masters of the Broken World, Blood &amp; Gold: Caribbean!</t>
  </si>
  <si>
    <t>SMASH BASH: Date with the Desert</t>
  </si>
  <si>
    <t>Город Привидений, Цитадели, Wonder Way</t>
  </si>
  <si>
    <t>Брянск</t>
  </si>
  <si>
    <t>Qbies, Касл: смертельная игра, Тайны Нью-Йорка</t>
  </si>
  <si>
    <t>Украина, Латвия</t>
  </si>
  <si>
    <t>CATS: Crash Arena Turbo Stars, Cut the Rope, King of Thieves</t>
  </si>
  <si>
    <t>Барселона</t>
  </si>
  <si>
    <t>Чудо Пазлы, Dig Out!, Птички Шарики — Бабл Шутер</t>
  </si>
  <si>
    <t>Z9 Project</t>
  </si>
  <si>
    <t>Icarus, Last Man Standing, Mstar,
Лига ангелов II, Sword and Magic</t>
  </si>
  <si>
    <t>Carnage, Небеса, Время для Героя</t>
  </si>
  <si>
    <t>Sacralith: The Archer`s Tale</t>
  </si>
  <si>
    <t>Санкт-
Петербург</t>
  </si>
  <si>
    <t>Hired Ops, Contract Wars</t>
  </si>
  <si>
    <t>Rise of Pirates</t>
  </si>
  <si>
    <t>Эпическая война 2, Битва за галактику</t>
  </si>
  <si>
    <t>Nitro Nation Drag Racing, Underworld, BUBBLE Multiverse</t>
  </si>
  <si>
    <t>Berry Rush</t>
  </si>
  <si>
    <t>ПК, Социальные</t>
  </si>
  <si>
    <t xml:space="preserve">Escape from Tarkov, </t>
  </si>
  <si>
    <t>Консоль</t>
  </si>
  <si>
    <t>Ms. Germinator, Psych Yourself, Labyrinth Legends, Labyrinth Legends</t>
  </si>
  <si>
    <t>Бостон</t>
  </si>
  <si>
    <t>Hellgard, Цитадель, Дневники Колдуньи</t>
  </si>
  <si>
    <t>Metro2033 mobile</t>
  </si>
  <si>
    <t>Герой, Модный Дом, Гонки на клавиатурах</t>
  </si>
  <si>
    <t>World War Heroes: Вторая Мировая COD, Modern Strike Online</t>
  </si>
  <si>
    <t>Браузерные, Мобильные</t>
  </si>
  <si>
    <t>Sushi Ride</t>
  </si>
  <si>
    <t xml:space="preserve"> Prime World: Defenders, 
Prime World, Блицкриг 3</t>
  </si>
  <si>
    <t>Punch Club</t>
  </si>
  <si>
    <t>ПК, Мобильные, Консоль</t>
  </si>
  <si>
    <t>World of Warships</t>
  </si>
  <si>
    <t>Leviathan</t>
  </si>
  <si>
    <t>Evilibrium II</t>
  </si>
  <si>
    <t>Tropic Storm, Суперсити, Титаны</t>
  </si>
  <si>
    <t>Вормикс, Onraid</t>
  </si>
  <si>
    <t>Megapolis, Dragons World, Ice Age World</t>
  </si>
  <si>
    <t>Москва, Новосибирск, Иваново</t>
  </si>
  <si>
    <t>Assassin's Creed Origins, Bulletstorm: Full Clip Edition, Mass Effect: Andromeda</t>
  </si>
  <si>
    <t>Волгоград</t>
  </si>
  <si>
    <t>Cursed Treasure 2, Tequila Zombies 3, Battalion Commander</t>
  </si>
  <si>
    <t>Владивосток</t>
  </si>
  <si>
    <t>Pokerist, Blackjackist, Roulettist</t>
  </si>
  <si>
    <t>Last Day on Earth, Metro 2033, Тюряга</t>
  </si>
  <si>
    <t>Вологда</t>
  </si>
  <si>
    <t>Homescapes, Gardenscapes, Hishdom</t>
  </si>
  <si>
    <t>UFO-online</t>
  </si>
  <si>
    <t>Екатеринбург</t>
  </si>
  <si>
    <t>sZone Online</t>
  </si>
  <si>
    <t>ПК, Консоль, Мобильные</t>
  </si>
  <si>
    <t>Star Conflict Heroes, Crossout, BlazeRush</t>
  </si>
  <si>
    <t>Иваново</t>
  </si>
  <si>
    <t>Galaxy Control, Next title</t>
  </si>
  <si>
    <t>Шерлок: Загадочный Альбион</t>
  </si>
  <si>
    <t>Калининград</t>
  </si>
  <si>
    <t>Warspear</t>
  </si>
  <si>
    <t>The tiny bang story</t>
  </si>
  <si>
    <t>Royal Legacy, Kitty Pop Pirates, Sender Unknown: The Woods</t>
  </si>
  <si>
    <t>Hidden City: Загадка Теней, Супермаркет: Мания Путешествие, Письма из Прошлого: Тайна Хейзвича</t>
  </si>
  <si>
    <t>Warhammer 40.000: Space Wolf, Tempest, Корсары: Гроза Морей</t>
  </si>
  <si>
    <t>Санкт-Петербург</t>
  </si>
  <si>
    <t>The Rats</t>
  </si>
  <si>
    <t>Gingerbread Story, Divine Academy, Northern Tale 4</t>
  </si>
  <si>
    <t>Краснодар</t>
  </si>
  <si>
    <t>Vikings: War of Clans, Правила вйоны, Кодекс пирата</t>
  </si>
  <si>
    <t>Киев, Харьков, Львов</t>
  </si>
  <si>
    <t>Нижний Новгород</t>
  </si>
  <si>
    <t>Сandy Space</t>
  </si>
  <si>
    <t>Новосибирск</t>
  </si>
  <si>
    <t>Веселая ферма, Goblin Defenders 2, Beholders</t>
  </si>
  <si>
    <t>Fairy Dale, Feudals, 6 соток</t>
  </si>
  <si>
    <t>Cooking Craze, The Keeper of Antiques:
The Imaginary World, Witches' Legacy:
The City That Isn't There</t>
  </si>
  <si>
    <t>Epic Forces, Montezuma Blitz, Dark Strokes: The Legend of Snow Kingdom</t>
  </si>
  <si>
    <t>The Ark of Craft: Dinosaurus</t>
  </si>
  <si>
    <t>Небоскребы</t>
  </si>
  <si>
    <t>Тюмень</t>
  </si>
  <si>
    <t>Alien Hallway 2</t>
  </si>
  <si>
    <t>Орёл</t>
  </si>
  <si>
    <t>Наноферма, Злая Сказка</t>
  </si>
  <si>
    <t>Пермь</t>
  </si>
  <si>
    <t>Mob Runner, Duck Tales, Sky Walkers</t>
  </si>
  <si>
    <t>TurnOn</t>
  </si>
  <si>
    <t>Пенза</t>
  </si>
  <si>
    <t>Магия камней, Гильдия Героев, Золушка. Заколдованное королевство</t>
  </si>
  <si>
    <t>Death to Spies, Death to Spies: Moment of Truth, Alekhine's Gun</t>
  </si>
  <si>
    <t>Origin Space</t>
  </si>
  <si>
    <t>Сургут</t>
  </si>
  <si>
    <t>Swordbreaker</t>
  </si>
  <si>
    <t>Челябинск</t>
  </si>
  <si>
    <t>Voice of Steel</t>
  </si>
  <si>
    <t>Бутылочка, Игра богов, Война Легенд</t>
  </si>
  <si>
    <t>Якутск</t>
  </si>
  <si>
    <t>The Secret Society: Hidden Mystery</t>
  </si>
  <si>
    <t>Дагестан</t>
  </si>
  <si>
    <t>Bloodbath Kavkaz, Midsummer Night</t>
  </si>
  <si>
    <t>Star Wars Battlefront 2, FIFA18, Need for Speed PAYBACK</t>
  </si>
  <si>
    <t>Лион, Мадрид, Стокгольм</t>
  </si>
  <si>
    <t>Asphalt, N.O.V.A, Prince of Persia</t>
  </si>
  <si>
    <t>Париж, Хошимин, Клуж-Напока</t>
  </si>
  <si>
    <t>League of Legends</t>
  </si>
  <si>
    <t>Barcelona, Berlin, Dublin</t>
  </si>
  <si>
    <t>Divinity: Original Sin, Divinity: Original Sin 2</t>
  </si>
  <si>
    <t>Квебек, Гент, Дублин</t>
  </si>
  <si>
    <t>Spintires: MudRunner, Quake Champions</t>
  </si>
  <si>
    <t>Киев, Мадрид, Нью-Джерси</t>
  </si>
  <si>
    <t>Backgammon Multiplayer, Crescent Solitaire, Mahjongg Dimensions Candy</t>
  </si>
  <si>
    <t>Нью-Йорк</t>
  </si>
  <si>
    <t>Иваново, Москва, Санкт-Петербург и др.</t>
  </si>
  <si>
    <t>Zombie Park, Brutal Souls, Mages Game</t>
  </si>
  <si>
    <t xml:space="preserve">UnderVerse, Freak Truck </t>
  </si>
  <si>
    <t>Танки Онлайн, Tanki X</t>
  </si>
  <si>
    <t xml:space="preserve"> Warface, Armored Warfare, Skyforge и Perfect World, Аллоды Онлайн и очень много других игр</t>
  </si>
  <si>
    <t>Disciples 3, Postal 3, «Морской Охотник», Stronghold Kingdoms и др.</t>
  </si>
  <si>
    <t>Mythos, Operation 7, RIFT,  Black Fire</t>
  </si>
  <si>
    <t>Гонконг</t>
  </si>
  <si>
    <t>Street Racers</t>
  </si>
  <si>
    <t xml:space="preserve">Fragoria, Legend Of Khans ,Get The Gun,Bravo Birds </t>
  </si>
  <si>
    <t xml:space="preserve">Мини-игры </t>
  </si>
  <si>
    <t>Ярость Дракона, Замок Чудес, Великолепные шахматы. Делают игры на заказ.</t>
  </si>
  <si>
    <t>Пасьянс «Свободная ячейка», Пасьянс «Паук», Пасьянс «Косынка», Шашки Elite и др.</t>
  </si>
  <si>
    <t>Bubble Cat Kids, Приключения Овечки Бонни, Цветочные Феи и др.</t>
  </si>
  <si>
    <t>Cartoon city, Paradise Day, Farm Town</t>
  </si>
  <si>
    <t>Мини-игры</t>
  </si>
  <si>
    <t>Амстердам</t>
  </si>
  <si>
    <t>Минск, Торонто, Сан-Франциско и др</t>
  </si>
  <si>
    <t>MLB Tap Sports Baseball 2017, Restaurant DASH with Gordon Ramsay, Deer Hunter 2017, Kim Kardashian: Hollywood и др</t>
  </si>
  <si>
    <t>Frozen Flame</t>
  </si>
  <si>
    <t>Санкт-Петербург, Воронеж, Нижний Новгород и др.</t>
  </si>
  <si>
    <t>Shadow Fight, Золотая Бутса, 11x11, Короли Льда</t>
  </si>
  <si>
    <t>NX Studio</t>
  </si>
  <si>
    <t>Эксперимент, Битва за трон, Хроники хаоса</t>
  </si>
  <si>
    <t>One day in London</t>
  </si>
  <si>
    <t>Virtual Earth</t>
  </si>
  <si>
    <t>Statues, Half Dead, Need For Drink</t>
  </si>
  <si>
    <t>Санкт-Петербург, Калуга, Казань и др.</t>
  </si>
  <si>
    <t>Rocket League, Horizon Zero Dawn, The Inpatient и многое другое</t>
  </si>
  <si>
    <t>Call of Duty 4: Modern Warfare, Ведьмак,
Unreal Tournament 3 и другое</t>
  </si>
  <si>
    <t>Ми-Ми-Мишки, Лео и Тиг, Патруль 2</t>
  </si>
  <si>
    <t>Codex of Victory, Кодекс Войны, Majesty 2 и др</t>
  </si>
  <si>
    <t>Lithuania</t>
  </si>
  <si>
    <t>Мобильные, мини-игры</t>
  </si>
  <si>
    <t>Эвокрафт, Holy War, Голем и др.</t>
  </si>
  <si>
    <t>Браузерные, Социальные, Мобильные</t>
  </si>
  <si>
    <t>Оплот империи, Тропикалла, Капиталист</t>
  </si>
  <si>
    <t>HONG KONG</t>
  </si>
  <si>
    <t>Волгоград и др.</t>
  </si>
  <si>
    <t>Калининград, Харьков, Львов и др</t>
  </si>
  <si>
    <t>Иваново, Владивосток и другие</t>
  </si>
  <si>
    <t>Иностранные компании в России</t>
  </si>
  <si>
    <t>ПК, мобильные</t>
  </si>
  <si>
    <t>Deus Ex: Mankind Divided, Rise of the Tomb Raider, Life is Strange и много других</t>
  </si>
  <si>
    <t>Миясс</t>
  </si>
  <si>
    <t>Сочи</t>
  </si>
  <si>
    <t>Fearea</t>
  </si>
  <si>
    <t>12 is better than 6, Stonehard</t>
  </si>
  <si>
    <t>Nitro Nation, Hunger Cops</t>
  </si>
  <si>
    <t>Красноярск</t>
  </si>
  <si>
    <t>Parallel Worlds</t>
  </si>
  <si>
    <t>Самара</t>
  </si>
  <si>
    <t>Механоиды, Запределье, Буря в стакане</t>
  </si>
  <si>
    <t>Steampunk Defense, Magic Quest, Steampunk Syndicate, Steampunk 3D</t>
  </si>
  <si>
    <t>Mahjong Quest, Sushi Quest, Battle Ships и др.</t>
  </si>
  <si>
    <t>Dictator Outbreak, Puzzle Gems и другие</t>
  </si>
  <si>
    <t>По всему миру</t>
  </si>
  <si>
    <t>Assassin's Creed, Far Cry и многие другие</t>
  </si>
  <si>
    <t>Rush Runner, Surf Master, Magic River и др.</t>
  </si>
  <si>
    <t>Flat Army, Valterra, Dictator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</si>
</sst>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color rgb="FF333333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5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ionx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topLeftCell="A154" workbookViewId="0">
      <selection activeCell="F70" sqref="F70"/>
    </sheetView>
  </sheetViews>
  <sheetFormatPr defaultColWidth="14.42578125" defaultRowHeight="15.75" customHeight="1" x14ac:dyDescent="0.2"/>
  <cols>
    <col min="1" max="1" width="13.140625" customWidth="1"/>
    <col min="2" max="2" width="17.28515625" customWidth="1"/>
    <col min="3" max="3" width="16.85546875" customWidth="1"/>
    <col min="4" max="4" width="26.7109375" customWidth="1"/>
    <col min="5" max="5" width="17.5703125" customWidth="1"/>
    <col min="6" max="7" width="39.140625" customWidth="1"/>
  </cols>
  <sheetData>
    <row r="1" spans="1:7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x14ac:dyDescent="0.2">
      <c r="A2" s="24" t="s">
        <v>7</v>
      </c>
      <c r="B2" s="25"/>
      <c r="C2" s="25"/>
      <c r="D2" s="25"/>
      <c r="E2" s="25"/>
      <c r="F2" s="25"/>
      <c r="G2" s="26"/>
    </row>
    <row r="3" spans="1:7" ht="12.75" x14ac:dyDescent="0.2">
      <c r="A3" s="2" t="s">
        <v>8</v>
      </c>
      <c r="B3" s="3" t="str">
        <f>HYPERLINK("http://www.avadagames.net/","Avada Games")</f>
        <v>Avada Games</v>
      </c>
      <c r="C3" s="4" t="s">
        <v>9</v>
      </c>
      <c r="D3" s="4" t="s">
        <v>10</v>
      </c>
      <c r="E3" s="3" t="str">
        <f>HYPERLINK("http://www.avadagames.net/contact","Ссылка")</f>
        <v>Ссылка</v>
      </c>
      <c r="F3" s="13" t="s">
        <v>201</v>
      </c>
      <c r="G3" s="5" t="s">
        <v>11</v>
      </c>
    </row>
    <row r="4" spans="1:7" ht="12.75" x14ac:dyDescent="0.2">
      <c r="A4" s="7" t="s">
        <v>8</v>
      </c>
      <c r="B4" s="3" t="str">
        <f>HYPERLINK("http://ambidexter.io/","Ambidexter")</f>
        <v>Ambidexter</v>
      </c>
      <c r="C4" s="4" t="s">
        <v>9</v>
      </c>
      <c r="D4" s="4" t="s">
        <v>10</v>
      </c>
      <c r="E4" s="3" t="str">
        <f>HYPERLINK("http://ambidexter.io/","Ссылка")</f>
        <v>Ссылка</v>
      </c>
      <c r="F4" s="13" t="s">
        <v>202</v>
      </c>
      <c r="G4" s="5" t="s">
        <v>11</v>
      </c>
    </row>
    <row r="5" spans="1:7" ht="12.75" x14ac:dyDescent="0.2">
      <c r="A5" s="7" t="s">
        <v>8</v>
      </c>
      <c r="B5" s="3" t="str">
        <f>HYPERLINK("http://www.avaloid.com/","Avallon Alliance")</f>
        <v>Avallon Alliance</v>
      </c>
      <c r="C5" s="4" t="s">
        <v>9</v>
      </c>
      <c r="D5" s="4" t="s">
        <v>10</v>
      </c>
      <c r="E5" s="3" t="str">
        <f>HYPERLINK("http://www.avaloid.com/","Ссылка")</f>
        <v>Ссылка</v>
      </c>
      <c r="F5" s="4" t="s">
        <v>13</v>
      </c>
      <c r="G5" s="5" t="s">
        <v>11</v>
      </c>
    </row>
    <row r="6" spans="1:7" ht="25.5" x14ac:dyDescent="0.2">
      <c r="A6" s="7" t="s">
        <v>8</v>
      </c>
      <c r="B6" s="3" t="str">
        <f>HYPERLINK("http://ru.akella.com/","Akella")</f>
        <v>Akella</v>
      </c>
      <c r="C6" s="4" t="s">
        <v>15</v>
      </c>
      <c r="D6" s="4" t="s">
        <v>14</v>
      </c>
      <c r="E6" s="3" t="str">
        <f>HYPERLINK("http://ru.akella.com/Page.aspx?id=vacancy","Ссылка")</f>
        <v>Ссылка</v>
      </c>
      <c r="F6" s="13" t="s">
        <v>205</v>
      </c>
      <c r="G6" s="5" t="s">
        <v>11</v>
      </c>
    </row>
    <row r="7" spans="1:7" ht="25.5" x14ac:dyDescent="0.2">
      <c r="A7" s="7" t="s">
        <v>8</v>
      </c>
      <c r="B7" s="3" t="str">
        <f>HYPERLINK("http://appsministry.com/","Apps Ministry")</f>
        <v>Apps Ministry</v>
      </c>
      <c r="C7" s="4" t="s">
        <v>16</v>
      </c>
      <c r="D7" s="4" t="s">
        <v>10</v>
      </c>
      <c r="E7" s="3" t="str">
        <f>HYPERLINK("http://appsministry.com/contacts","Ссылка")</f>
        <v>Ссылка</v>
      </c>
      <c r="F7" s="4" t="s">
        <v>17</v>
      </c>
      <c r="G7" s="5" t="s">
        <v>18</v>
      </c>
    </row>
    <row r="8" spans="1:7" ht="25.5" x14ac:dyDescent="0.2">
      <c r="A8" s="7" t="s">
        <v>8</v>
      </c>
      <c r="B8" s="3" t="str">
        <f>HYPERLINK("http://azurgames.com/","Azur Games")</f>
        <v>Azur Games</v>
      </c>
      <c r="C8" s="4" t="s">
        <v>9</v>
      </c>
      <c r="D8" s="4" t="s">
        <v>10</v>
      </c>
      <c r="E8" s="3" t="str">
        <f>HYPERLINK("http://azurgames.com/vacancies/","Ссылка")</f>
        <v>Ссылка</v>
      </c>
      <c r="F8" s="4" t="s">
        <v>19</v>
      </c>
      <c r="G8" s="5" t="s">
        <v>11</v>
      </c>
    </row>
    <row r="9" spans="1:7" ht="12.75" x14ac:dyDescent="0.2">
      <c r="A9" s="7" t="s">
        <v>8</v>
      </c>
      <c r="B9" s="3" t="str">
        <f>HYPERLINK("http://www.belver.ru/","Belver")</f>
        <v>Belver</v>
      </c>
      <c r="C9" s="4" t="s">
        <v>15</v>
      </c>
      <c r="D9" s="4" t="s">
        <v>14</v>
      </c>
      <c r="E9" s="3" t="str">
        <f>HYPERLINK("http://www.belver.ru/about","Ссылка")</f>
        <v>Ссылка</v>
      </c>
      <c r="F9" s="13" t="s">
        <v>206</v>
      </c>
      <c r="G9" s="5" t="s">
        <v>11</v>
      </c>
    </row>
    <row r="10" spans="1:7" ht="12.75" x14ac:dyDescent="0.2">
      <c r="A10" s="7" t="s">
        <v>8</v>
      </c>
      <c r="B10" s="3" t="str">
        <f>HYPERLINK("http://lifeisfeudal.com/mmo","Bitbox ltd.")</f>
        <v>Bitbox ltd.</v>
      </c>
      <c r="C10" s="4" t="s">
        <v>9</v>
      </c>
      <c r="D10" s="4" t="s">
        <v>14</v>
      </c>
      <c r="E10" s="3" t="str">
        <f>HYPERLINK("http://lifeisfeudal.com/mmo","Ссылка")</f>
        <v>Ссылка</v>
      </c>
      <c r="F10" s="4" t="s">
        <v>20</v>
      </c>
      <c r="G10" s="5" t="s">
        <v>11</v>
      </c>
    </row>
    <row r="11" spans="1:7" ht="25.5" x14ac:dyDescent="0.2">
      <c r="A11" s="7" t="s">
        <v>8</v>
      </c>
      <c r="B11" s="3" t="str">
        <f>HYPERLINK("http://bobaka.ru/","Bobaka")</f>
        <v>Bobaka</v>
      </c>
      <c r="C11" s="4" t="s">
        <v>9</v>
      </c>
      <c r="D11" s="4" t="s">
        <v>21</v>
      </c>
      <c r="E11" s="3" t="str">
        <f>HYPERLINK("http://bobaka.ru/contacts/","Ссылка")</f>
        <v>Ссылка</v>
      </c>
      <c r="F11" s="4" t="s">
        <v>22</v>
      </c>
      <c r="G11" s="5" t="s">
        <v>23</v>
      </c>
    </row>
    <row r="12" spans="1:7" ht="38.25" x14ac:dyDescent="0.2">
      <c r="A12" s="7" t="s">
        <v>8</v>
      </c>
      <c r="B12" s="3" t="str">
        <f>HYPERLINK("http://burut.ru","Burut")</f>
        <v>Burut</v>
      </c>
      <c r="C12" s="4" t="s">
        <v>9</v>
      </c>
      <c r="D12" s="4" t="s">
        <v>14</v>
      </c>
      <c r="E12" s="3" t="str">
        <f>HYPERLINK("http://burut.ru/rus/vacancy/","Ссылка")</f>
        <v>Ссылка</v>
      </c>
      <c r="F12" s="4" t="s">
        <v>24</v>
      </c>
      <c r="G12" s="5" t="s">
        <v>11</v>
      </c>
    </row>
    <row r="13" spans="1:7" ht="25.5" x14ac:dyDescent="0.2">
      <c r="A13" s="7" t="s">
        <v>8</v>
      </c>
      <c r="B13" s="3" t="str">
        <f>HYPERLINK("http://fibrum.com/","Fibrum")</f>
        <v>Fibrum</v>
      </c>
      <c r="C13" s="4" t="s">
        <v>16</v>
      </c>
      <c r="D13" s="4" t="s">
        <v>10</v>
      </c>
      <c r="E13" s="3" t="str">
        <f>HYPERLINK("http://fibrum.com/#contacts_index","Ссылка")</f>
        <v>Ссылка</v>
      </c>
      <c r="F13" s="4" t="s">
        <v>25</v>
      </c>
      <c r="G13" s="5" t="s">
        <v>11</v>
      </c>
    </row>
    <row r="14" spans="1:7" ht="12.75" x14ac:dyDescent="0.2">
      <c r="A14" s="7" t="s">
        <v>8</v>
      </c>
      <c r="B14" s="3" t="str">
        <f>HYPERLINK("http://www.carx-tech.com/","CarX")</f>
        <v>CarX</v>
      </c>
      <c r="C14" s="4" t="s">
        <v>9</v>
      </c>
      <c r="D14" s="4" t="s">
        <v>10</v>
      </c>
      <c r="E14" s="3" t="str">
        <f>HYPERLINK("http://www.carx-tech.com/contacts-car-physics-engine-eng","Ссылка")</f>
        <v>Ссылка</v>
      </c>
      <c r="F14" s="4" t="s">
        <v>26</v>
      </c>
      <c r="G14" s="5" t="s">
        <v>11</v>
      </c>
    </row>
    <row r="15" spans="1:7" ht="12.75" x14ac:dyDescent="0.2">
      <c r="A15" s="7" t="s">
        <v>8</v>
      </c>
      <c r="B15" s="3" t="str">
        <f>HYPERLINK("http://crazypanda.ru/","Crazy Panda")</f>
        <v>Crazy Panda</v>
      </c>
      <c r="C15" s="4" t="s">
        <v>9</v>
      </c>
      <c r="D15" s="4" t="s">
        <v>10</v>
      </c>
      <c r="E15" s="3" t="str">
        <f>HYPERLINK("http://crazypanda.ru/vakansii","Ссылка")</f>
        <v>Ссылка</v>
      </c>
      <c r="F15" s="4" t="s">
        <v>27</v>
      </c>
      <c r="G15" s="5" t="s">
        <v>11</v>
      </c>
    </row>
    <row r="16" spans="1:7" ht="38.25" x14ac:dyDescent="0.2">
      <c r="A16" s="7" t="s">
        <v>8</v>
      </c>
      <c r="B16" s="3" t="str">
        <f>HYPERLINK("http://www.catswhoplay.com","Cats who play")</f>
        <v>Cats who play</v>
      </c>
      <c r="C16" s="4" t="s">
        <v>9</v>
      </c>
      <c r="D16" s="4" t="s">
        <v>14</v>
      </c>
      <c r="E16" s="3" t="str">
        <f>HYPERLINK("http://www.catswhoplay.com","Ссылка")</f>
        <v>Ссылка</v>
      </c>
      <c r="F16" s="4" t="s">
        <v>28</v>
      </c>
      <c r="G16" s="5" t="s">
        <v>11</v>
      </c>
    </row>
    <row r="17" spans="1:7" ht="12.75" x14ac:dyDescent="0.2">
      <c r="A17" s="7" t="s">
        <v>8</v>
      </c>
      <c r="B17" s="3" t="str">
        <f>HYPERLINK("http://www.cyberiada.com/","Cyberiada")</f>
        <v>Cyberiada</v>
      </c>
      <c r="C17" s="4" t="s">
        <v>9</v>
      </c>
      <c r="D17" s="4" t="s">
        <v>29</v>
      </c>
      <c r="E17" s="3" t="str">
        <f>HYPERLINK("http://www.cyberiada.com/","Ссылка")</f>
        <v>Ссылка</v>
      </c>
      <c r="F17" s="13" t="s">
        <v>208</v>
      </c>
      <c r="G17" s="14" t="s">
        <v>207</v>
      </c>
    </row>
    <row r="18" spans="1:7" ht="25.5" x14ac:dyDescent="0.2">
      <c r="A18" s="7" t="s">
        <v>8</v>
      </c>
      <c r="B18" s="3" t="str">
        <f>HYPERLINK("https://www.creagames.com/","CreaGames")</f>
        <v>CreaGames</v>
      </c>
      <c r="C18" s="4" t="s">
        <v>15</v>
      </c>
      <c r="D18" s="4" t="s">
        <v>30</v>
      </c>
      <c r="E18" s="3" t="str">
        <f>HYPERLINK("https://www.creagames.com/","Ссылка")</f>
        <v>Ссылка</v>
      </c>
      <c r="F18" s="4" t="s">
        <v>31</v>
      </c>
      <c r="G18" s="5" t="s">
        <v>11</v>
      </c>
    </row>
    <row r="19" spans="1:7" ht="12.75" x14ac:dyDescent="0.2">
      <c r="A19" s="7" t="s">
        <v>8</v>
      </c>
      <c r="B19" s="3" t="str">
        <f>HYPERLINK("http://comongames.ru/","ComonGames")</f>
        <v>ComonGames</v>
      </c>
      <c r="C19" s="4" t="s">
        <v>9</v>
      </c>
      <c r="D19" s="4" t="s">
        <v>14</v>
      </c>
      <c r="E19" s="3" t="str">
        <f>HYPERLINK("http://comongames.ru/contacts/","Ссылка")</f>
        <v>Ссылка</v>
      </c>
      <c r="F19" s="4" t="s">
        <v>32</v>
      </c>
      <c r="G19" s="5" t="s">
        <v>11</v>
      </c>
    </row>
    <row r="20" spans="1:7" ht="25.5" x14ac:dyDescent="0.2">
      <c r="A20" s="7" t="s">
        <v>8</v>
      </c>
      <c r="B20" s="3" t="str">
        <f>HYPERLINK("http://chingis.net/?a=projects_vr","Chingis")</f>
        <v>Chingis</v>
      </c>
      <c r="C20" s="4" t="s">
        <v>9</v>
      </c>
      <c r="D20" s="4" t="s">
        <v>33</v>
      </c>
      <c r="E20" s="3" t="str">
        <f>HYPERLINK("http://chingis.net/?a=vacancies","Ссылка")</f>
        <v>Ссылка</v>
      </c>
      <c r="F20" s="4" t="s">
        <v>34</v>
      </c>
      <c r="G20" s="5" t="s">
        <v>11</v>
      </c>
    </row>
    <row r="21" spans="1:7" ht="12.75" x14ac:dyDescent="0.2">
      <c r="A21" s="7" t="s">
        <v>8</v>
      </c>
      <c r="B21" s="3" t="str">
        <f>HYPERLINK("http://www.dasuppa.com/","Dasuppa")</f>
        <v>Dasuppa</v>
      </c>
      <c r="C21" s="4" t="s">
        <v>9</v>
      </c>
      <c r="D21" s="4" t="s">
        <v>10</v>
      </c>
      <c r="E21" s="3" t="str">
        <f>HYPERLINK("http://www.dasuppa.com/","Ссылка")</f>
        <v>Ссылка</v>
      </c>
      <c r="F21" s="4" t="s">
        <v>116</v>
      </c>
      <c r="G21" s="5" t="s">
        <v>11</v>
      </c>
    </row>
    <row r="22" spans="1:7" ht="25.5" x14ac:dyDescent="0.2">
      <c r="A22" s="7" t="s">
        <v>8</v>
      </c>
      <c r="B22" s="3" t="str">
        <f>HYPERLINK("https://www.ddestiny.ru/","Destiny Development")</f>
        <v>Destiny Development</v>
      </c>
      <c r="C22" s="4" t="s">
        <v>15</v>
      </c>
      <c r="D22" s="4" t="s">
        <v>30</v>
      </c>
      <c r="E22" s="3" t="str">
        <f>HYPERLINK("https://www.ddestiny.ru/jobs/support/","Ссылка")</f>
        <v>Ссылка</v>
      </c>
      <c r="F22" s="4" t="s">
        <v>35</v>
      </c>
      <c r="G22" s="5" t="s">
        <v>11</v>
      </c>
    </row>
    <row r="23" spans="1:7" ht="25.5" x14ac:dyDescent="0.2">
      <c r="A23" s="7" t="s">
        <v>8</v>
      </c>
      <c r="B23" s="3" t="str">
        <f>HYPERLINK("http://doodoo.ru/games/","DooDoo")</f>
        <v>DooDoo</v>
      </c>
      <c r="C23" s="4" t="s">
        <v>9</v>
      </c>
      <c r="D23" s="13" t="s">
        <v>210</v>
      </c>
      <c r="E23" s="3" t="str">
        <f>HYPERLINK("http://doodoo.ru/games/","Ссылка")</f>
        <v>Ссылка</v>
      </c>
      <c r="F23" s="4" t="s">
        <v>37</v>
      </c>
      <c r="G23" s="5" t="s">
        <v>11</v>
      </c>
    </row>
    <row r="24" spans="1:7" ht="12.75" x14ac:dyDescent="0.2">
      <c r="A24" s="7" t="s">
        <v>8</v>
      </c>
      <c r="B24" s="3" t="str">
        <f>HYPERLINK("https://www.digitalcombatsimulator.com/ru/","Eagle dynamics")</f>
        <v>Eagle dynamics</v>
      </c>
      <c r="C24" s="4" t="s">
        <v>9</v>
      </c>
      <c r="D24" s="4" t="s">
        <v>14</v>
      </c>
      <c r="E24" s="3" t="str">
        <f>HYPERLINK("https://www.digitalcombatsimulator.com/ru/","Ссылка")</f>
        <v>Ссылка</v>
      </c>
      <c r="F24" s="4" t="s">
        <v>40</v>
      </c>
      <c r="G24" s="5" t="s">
        <v>11</v>
      </c>
    </row>
    <row r="25" spans="1:7" ht="38.25" x14ac:dyDescent="0.2">
      <c r="A25" s="7" t="s">
        <v>8</v>
      </c>
      <c r="B25" s="3" t="str">
        <f>HYPERLINK("http://www.evegames.ru/","Evegames")</f>
        <v>Evegames</v>
      </c>
      <c r="C25" s="4" t="s">
        <v>9</v>
      </c>
      <c r="D25" s="4" t="s">
        <v>21</v>
      </c>
      <c r="E25" s="3" t="str">
        <f>HYPERLINK("http://www.evegames.ru/kontakty/","Ссылка")</f>
        <v>Ссылка</v>
      </c>
      <c r="F25" s="13" t="s">
        <v>211</v>
      </c>
      <c r="G25" s="5" t="s">
        <v>11</v>
      </c>
    </row>
    <row r="26" spans="1:7" ht="25.5" x14ac:dyDescent="0.2">
      <c r="A26" s="7" t="s">
        <v>8</v>
      </c>
      <c r="B26" s="3" t="str">
        <f>HYPERLINK("https://espritgames.ru/","Espirit Games")</f>
        <v>Espirit Games</v>
      </c>
      <c r="C26" s="4" t="s">
        <v>15</v>
      </c>
      <c r="D26" s="4" t="s">
        <v>41</v>
      </c>
      <c r="E26" s="3" t="str">
        <f>HYPERLINK("https://espritgames.ru/jobs/","Ссылка")</f>
        <v>Ссылка</v>
      </c>
      <c r="F26" s="4" t="s">
        <v>42</v>
      </c>
      <c r="G26" s="5" t="s">
        <v>11</v>
      </c>
    </row>
    <row r="27" spans="1:7" ht="12.75" x14ac:dyDescent="0.2">
      <c r="A27" s="7" t="s">
        <v>8</v>
      </c>
      <c r="B27" s="3" t="str">
        <f>HYPERLINK("https://www.emallstudio.com/","EM ALL Studio")</f>
        <v>EM ALL Studio</v>
      </c>
      <c r="C27" s="4" t="s">
        <v>9</v>
      </c>
      <c r="D27" s="4" t="s">
        <v>10</v>
      </c>
      <c r="E27" s="3" t="str">
        <f>HYPERLINK("https://www.emallstudio.com/change-the-world","Ссылка")</f>
        <v>Ссылка</v>
      </c>
      <c r="F27" s="4" t="s">
        <v>43</v>
      </c>
      <c r="G27" s="5" t="s">
        <v>11</v>
      </c>
    </row>
    <row r="28" spans="1:7" ht="38.25" x14ac:dyDescent="0.2">
      <c r="A28" s="7" t="s">
        <v>8</v>
      </c>
      <c r="B28" s="3" t="str">
        <f>HYPERLINK("http://elvista.net/","Elvista Media Solutions")</f>
        <v>Elvista Media Solutions</v>
      </c>
      <c r="C28" s="4" t="s">
        <v>9</v>
      </c>
      <c r="D28" s="4" t="s">
        <v>10</v>
      </c>
      <c r="E28" s="3" t="str">
        <f>HYPERLINK("http://elvista.net/contact/","Ссылка")</f>
        <v>Ссылка</v>
      </c>
      <c r="F28" s="13" t="s">
        <v>212</v>
      </c>
      <c r="G28" s="5" t="s">
        <v>11</v>
      </c>
    </row>
    <row r="29" spans="1:7" ht="25.5" x14ac:dyDescent="0.2">
      <c r="A29" s="7" t="s">
        <v>8</v>
      </c>
      <c r="B29" s="3" t="str">
        <f>HYPERLINK("http://friendlyorange.ru/","Friendly Orange")</f>
        <v>Friendly Orange</v>
      </c>
      <c r="C29" s="4" t="s">
        <v>9</v>
      </c>
      <c r="D29" s="4" t="s">
        <v>10</v>
      </c>
      <c r="E29" s="3" t="str">
        <f>HYPERLINK("http://friendlyorange.ru/contacts/","Ссылка")</f>
        <v>Ссылка</v>
      </c>
      <c r="F29" s="13" t="s">
        <v>213</v>
      </c>
      <c r="G29" s="5" t="s">
        <v>11</v>
      </c>
    </row>
    <row r="30" spans="1:7" ht="12.75" x14ac:dyDescent="0.2">
      <c r="A30" s="7" t="s">
        <v>8</v>
      </c>
      <c r="B30" s="3" t="str">
        <f>HYPERLINK("http://foranj.ru/","Foranj")</f>
        <v>Foranj</v>
      </c>
      <c r="C30" s="4" t="s">
        <v>9</v>
      </c>
      <c r="D30" s="4" t="s">
        <v>21</v>
      </c>
      <c r="E30" s="3" t="str">
        <f>HYPERLINK("http://foranj.ru/","Ссылка")</f>
        <v>Ссылка</v>
      </c>
      <c r="F30" s="13" t="s">
        <v>214</v>
      </c>
      <c r="G30" s="5" t="s">
        <v>44</v>
      </c>
    </row>
    <row r="31" spans="1:7" ht="38.25" x14ac:dyDescent="0.2">
      <c r="A31" s="7" t="s">
        <v>8</v>
      </c>
      <c r="B31" s="3" t="str">
        <f>HYPERLINK("http://www.g5e.com/","G5")</f>
        <v>G5</v>
      </c>
      <c r="C31" s="4" t="s">
        <v>16</v>
      </c>
      <c r="D31" s="4" t="s">
        <v>10</v>
      </c>
      <c r="E31" s="3" t="str">
        <f>HYPERLINK("http://jobs.g5e.com/","Ссылка")</f>
        <v>Ссылка</v>
      </c>
      <c r="F31" s="4" t="s">
        <v>151</v>
      </c>
      <c r="G31" s="14" t="s">
        <v>239</v>
      </c>
    </row>
    <row r="32" spans="1:7" ht="12.75" x14ac:dyDescent="0.2">
      <c r="A32" s="7" t="s">
        <v>8</v>
      </c>
      <c r="B32" s="3" t="str">
        <f>HYPERLINK("http://www.game01.ru/","Game01")</f>
        <v>Game01</v>
      </c>
      <c r="C32" s="4" t="s">
        <v>9</v>
      </c>
      <c r="D32" s="13" t="s">
        <v>215</v>
      </c>
      <c r="E32" s="3" t="str">
        <f>HYPERLINK("http://www.game01.ru/","Ссылка")</f>
        <v>Ссылка</v>
      </c>
      <c r="F32" s="8" t="s">
        <v>45</v>
      </c>
      <c r="G32" s="9" t="s">
        <v>11</v>
      </c>
    </row>
    <row r="33" spans="1:7" ht="25.5" x14ac:dyDescent="0.2">
      <c r="A33" s="7" t="s">
        <v>8</v>
      </c>
      <c r="B33" s="3" t="str">
        <f>HYPERLINK("http://www.gaijin.ru/ru","Gaijin Entertainment")</f>
        <v>Gaijin Entertainment</v>
      </c>
      <c r="C33" s="4" t="s">
        <v>16</v>
      </c>
      <c r="D33" s="4" t="s">
        <v>46</v>
      </c>
      <c r="E33" s="3" t="str">
        <f>HYPERLINK("http://www.gaijin.ru/ru/jobs/","Ссылка")</f>
        <v>Ссылка</v>
      </c>
      <c r="F33" s="8" t="s">
        <v>47</v>
      </c>
      <c r="G33" s="9" t="s">
        <v>48</v>
      </c>
    </row>
    <row r="34" spans="1:7" ht="12.75" x14ac:dyDescent="0.2">
      <c r="A34" s="7" t="s">
        <v>8</v>
      </c>
      <c r="B34" s="3" t="str">
        <f>HYPERLINK("http://www.game-insight.com/ru","Game Insight")</f>
        <v>Game Insight</v>
      </c>
      <c r="C34" s="4" t="s">
        <v>9</v>
      </c>
      <c r="D34" s="4" t="s">
        <v>10</v>
      </c>
      <c r="E34" s="3" t="str">
        <f>HYPERLINK("http://www.game-insight.com/ru/jobs","Ссылка")</f>
        <v>Ссылка</v>
      </c>
      <c r="F34" s="8" t="s">
        <v>49</v>
      </c>
      <c r="G34" s="9" t="s">
        <v>50</v>
      </c>
    </row>
    <row r="35" spans="1:7" ht="12.75" x14ac:dyDescent="0.2">
      <c r="A35" s="7" t="s">
        <v>8</v>
      </c>
      <c r="B35" s="3" t="str">
        <f>HYPERLINK("http://www.syncopate.ru/","Syncopate")</f>
        <v>Syncopate</v>
      </c>
      <c r="C35" s="4" t="s">
        <v>15</v>
      </c>
      <c r="D35" s="4" t="s">
        <v>14</v>
      </c>
      <c r="E35" s="3" t="str">
        <f>HYPERLINK("http://www.syncopate.ru/","Ссылка")</f>
        <v>Ссылка</v>
      </c>
      <c r="F35" s="4" t="s">
        <v>51</v>
      </c>
      <c r="G35" s="5" t="s">
        <v>11</v>
      </c>
    </row>
    <row r="36" spans="1:7" ht="25.5" x14ac:dyDescent="0.2">
      <c r="A36" s="7" t="s">
        <v>8</v>
      </c>
      <c r="B36" s="3" t="str">
        <f>HYPERLINK("http://game-garden.ru/","Game Garden ")</f>
        <v xml:space="preserve">Game Garden </v>
      </c>
      <c r="C36" s="4" t="s">
        <v>16</v>
      </c>
      <c r="D36" s="4" t="s">
        <v>10</v>
      </c>
      <c r="E36" s="3" t="str">
        <f>HYPERLINK("http://game-garden.ru/about/careers","Ссылка")</f>
        <v>Ссылка</v>
      </c>
      <c r="F36" s="4" t="s">
        <v>52</v>
      </c>
      <c r="G36" s="5" t="s">
        <v>11</v>
      </c>
    </row>
    <row r="37" spans="1:7" ht="25.5" x14ac:dyDescent="0.2">
      <c r="A37" s="7" t="s">
        <v>8</v>
      </c>
      <c r="B37" s="3" t="str">
        <f>HYPERLINK("http://gameshock.ru/","GameShock")</f>
        <v>GameShock</v>
      </c>
      <c r="C37" s="4" t="s">
        <v>15</v>
      </c>
      <c r="D37" s="4" t="s">
        <v>53</v>
      </c>
      <c r="E37" s="3" t="str">
        <f>HYPERLINK("http://gameshock.ru/","Ссылка")</f>
        <v>Ссылка</v>
      </c>
      <c r="F37" s="4" t="s">
        <v>54</v>
      </c>
      <c r="G37" s="14" t="s">
        <v>216</v>
      </c>
    </row>
    <row r="38" spans="1:7" ht="25.5" x14ac:dyDescent="0.2">
      <c r="A38" s="7" t="s">
        <v>8</v>
      </c>
      <c r="B38" s="3" t="str">
        <f>HYPERLINK("https://www.gaminid.com","Gaminid")</f>
        <v>Gaminid</v>
      </c>
      <c r="C38" s="4" t="s">
        <v>16</v>
      </c>
      <c r="D38" s="4" t="s">
        <v>29</v>
      </c>
      <c r="E38" s="3" t="str">
        <f>HYPERLINK("https://www.gaminid.com/vacancy","Ссылка")</f>
        <v>Ссылка</v>
      </c>
      <c r="F38" s="4" t="s">
        <v>56</v>
      </c>
      <c r="G38" s="5" t="s">
        <v>11</v>
      </c>
    </row>
    <row r="39" spans="1:7" ht="25.5" x14ac:dyDescent="0.2">
      <c r="A39" s="7" t="s">
        <v>8</v>
      </c>
      <c r="B39" s="3" t="str">
        <f>HYPERLINK("http://gdteam.com","GD-TEAM Limited")</f>
        <v>GD-TEAM Limited</v>
      </c>
      <c r="C39" s="4" t="s">
        <v>16</v>
      </c>
      <c r="D39" s="4" t="s">
        <v>57</v>
      </c>
      <c r="E39" s="3" t="str">
        <f>HYPERLINK("http://gdteam.com/vacancies/ru","Ссылка")</f>
        <v>Ссылка</v>
      </c>
      <c r="F39" s="4" t="s">
        <v>58</v>
      </c>
      <c r="G39" s="5" t="s">
        <v>11</v>
      </c>
    </row>
    <row r="40" spans="1:7" ht="12.75" x14ac:dyDescent="0.2">
      <c r="A40" s="7" t="s">
        <v>8</v>
      </c>
      <c r="B40" s="3" t="str">
        <f>HYPERLINK("https://gradeup-games.com/ru/","GradeUp Games")</f>
        <v>GradeUp Games</v>
      </c>
      <c r="C40" s="4" t="s">
        <v>9</v>
      </c>
      <c r="D40" s="4" t="s">
        <v>29</v>
      </c>
      <c r="E40" s="3" t="str">
        <f>HYPERLINK("https://gradeup-games.com/ru/career/","Ссылка")</f>
        <v>Ссылка</v>
      </c>
      <c r="F40" s="4" t="s">
        <v>59</v>
      </c>
      <c r="G40" s="5" t="s">
        <v>11</v>
      </c>
    </row>
    <row r="41" spans="1:7" ht="12.75" x14ac:dyDescent="0.2">
      <c r="A41" s="7" t="s">
        <v>8</v>
      </c>
      <c r="B41" s="3" t="str">
        <f>HYPERLINK("http://groovymilk.com/","Groovy Milk")</f>
        <v>Groovy Milk</v>
      </c>
      <c r="C41" s="4" t="s">
        <v>9</v>
      </c>
      <c r="D41" s="4" t="s">
        <v>10</v>
      </c>
      <c r="E41" s="3" t="str">
        <f>HYPERLINK("http://groovymilk.com/","Ссылка")</f>
        <v>Ссылка</v>
      </c>
      <c r="F41" s="4" t="s">
        <v>60</v>
      </c>
      <c r="G41" s="5" t="s">
        <v>11</v>
      </c>
    </row>
    <row r="42" spans="1:7" ht="25.5" x14ac:dyDescent="0.2">
      <c r="A42" s="7" t="s">
        <v>8</v>
      </c>
      <c r="B42" s="3" t="str">
        <f>HYPERLINK("http://www.globogames.ru/pub/","GloboGames")</f>
        <v>GloboGames</v>
      </c>
      <c r="C42" s="4" t="s">
        <v>9</v>
      </c>
      <c r="D42" s="4" t="s">
        <v>29</v>
      </c>
      <c r="E42" s="3" t="str">
        <f>HYPERLINK("http://www.globogames.ru/pub/","Ссылка")</f>
        <v>Ссылка</v>
      </c>
      <c r="F42" s="4" t="s">
        <v>61</v>
      </c>
      <c r="G42" s="5" t="s">
        <v>11</v>
      </c>
    </row>
    <row r="43" spans="1:7" ht="12.75" x14ac:dyDescent="0.2">
      <c r="A43" s="7" t="s">
        <v>8</v>
      </c>
      <c r="B43" s="3" t="str">
        <f>HYPERLINK("http://holywarp.com/","Holy Warp")</f>
        <v>Holy Warp</v>
      </c>
      <c r="C43" s="4" t="s">
        <v>9</v>
      </c>
      <c r="D43" s="4" t="s">
        <v>55</v>
      </c>
      <c r="E43" s="3" t="str">
        <f>HYPERLINK("http://holywarp.com/","Ссылка")</f>
        <v>Ссылка</v>
      </c>
      <c r="F43" s="4" t="s">
        <v>62</v>
      </c>
      <c r="G43" s="5" t="s">
        <v>11</v>
      </c>
    </row>
    <row r="44" spans="1:7" ht="12.75" x14ac:dyDescent="0.2">
      <c r="A44" s="7" t="s">
        <v>8</v>
      </c>
      <c r="B44" s="3" t="str">
        <f>HYPERLINK("http://pathologic-game.com/","Ice-Pick Lodge")</f>
        <v>Ice-Pick Lodge</v>
      </c>
      <c r="C44" s="4" t="s">
        <v>9</v>
      </c>
      <c r="D44" s="4" t="s">
        <v>14</v>
      </c>
      <c r="E44" s="3" t="str">
        <f>HYPERLINK("http://pathologic-game.com/","Ссылка")</f>
        <v>Ссылка</v>
      </c>
      <c r="F44" s="4" t="s">
        <v>63</v>
      </c>
      <c r="G44" s="14" t="s">
        <v>11</v>
      </c>
    </row>
    <row r="45" spans="1:7" ht="12.75" x14ac:dyDescent="0.2">
      <c r="A45" s="7" t="s">
        <v>8</v>
      </c>
      <c r="B45" s="3" t="str">
        <f>HYPERLINK("http://indigokidsgames.com/","Indigo Kids")</f>
        <v>Indigo Kids</v>
      </c>
      <c r="C45" s="4" t="s">
        <v>9</v>
      </c>
      <c r="D45" s="4" t="s">
        <v>10</v>
      </c>
      <c r="E45" s="3" t="str">
        <f>HYPERLINK("http://indigokidsgames.com/","Ссылка")</f>
        <v>Ссылка</v>
      </c>
      <c r="F45" s="4" t="s">
        <v>64</v>
      </c>
      <c r="G45" s="5" t="s">
        <v>11</v>
      </c>
    </row>
    <row r="46" spans="1:7" ht="25.5" x14ac:dyDescent="0.2">
      <c r="A46" s="7" t="s">
        <v>8</v>
      </c>
      <c r="B46" s="3" t="str">
        <f>HYPERLINK("http://inga.mba/","Ingamba")</f>
        <v>Ingamba</v>
      </c>
      <c r="C46" s="4" t="s">
        <v>15</v>
      </c>
      <c r="D46" s="4" t="s">
        <v>10</v>
      </c>
      <c r="E46" s="3" t="str">
        <f>HYPERLINK("http://inga.mba/","Ссылка")</f>
        <v>Ссылка</v>
      </c>
      <c r="F46" s="4" t="s">
        <v>65</v>
      </c>
      <c r="G46" s="5" t="s">
        <v>11</v>
      </c>
    </row>
    <row r="47" spans="1:7" ht="12.75" x14ac:dyDescent="0.2">
      <c r="A47" s="7" t="s">
        <v>8</v>
      </c>
      <c r="B47" s="3" t="str">
        <f>HYPERLINK("https://inn.ru","Innova")</f>
        <v>Innova</v>
      </c>
      <c r="C47" s="4" t="s">
        <v>15</v>
      </c>
      <c r="D47" s="4" t="s">
        <v>14</v>
      </c>
      <c r="E47" s="3" t="str">
        <f>HYPERLINK("https://inn.ru/contacts","Ссылка")</f>
        <v>Ссылка</v>
      </c>
      <c r="F47" s="4" t="s">
        <v>66</v>
      </c>
      <c r="G47" s="5" t="s">
        <v>11</v>
      </c>
    </row>
    <row r="48" spans="1:7" ht="12.75" x14ac:dyDescent="0.2">
      <c r="A48" s="7" t="s">
        <v>8</v>
      </c>
      <c r="B48" s="3" t="str">
        <f>HYPERLINK("http://ironuts.com/","Ironuts")</f>
        <v>Ironuts</v>
      </c>
      <c r="C48" s="4" t="s">
        <v>9</v>
      </c>
      <c r="D48" s="4" t="s">
        <v>10</v>
      </c>
      <c r="E48" s="3" t="str">
        <f>HYPERLINK("http://ironuts.com/career/","Ссылка")</f>
        <v>Ссылка</v>
      </c>
      <c r="F48" s="4" t="s">
        <v>67</v>
      </c>
      <c r="G48" s="5" t="s">
        <v>11</v>
      </c>
    </row>
    <row r="49" spans="1:7" ht="12.75" x14ac:dyDescent="0.2">
      <c r="A49" s="7" t="s">
        <v>8</v>
      </c>
      <c r="B49" s="10" t="str">
        <f>HYPERLINK("http://warholdthegame.com/ru/","Inquake Softworks")</f>
        <v>Inquake Softworks</v>
      </c>
      <c r="C49" s="4" t="s">
        <v>9</v>
      </c>
      <c r="D49" s="4" t="s">
        <v>14</v>
      </c>
      <c r="E49" s="3" t="str">
        <f>HYPERLINK("http://warholdthegame.com/ru/","Ссылка")</f>
        <v>Ссылка</v>
      </c>
      <c r="F49" s="11" t="s">
        <v>68</v>
      </c>
      <c r="G49" s="12" t="s">
        <v>11</v>
      </c>
    </row>
    <row r="50" spans="1:7" ht="12.75" x14ac:dyDescent="0.2">
      <c r="A50" s="7" t="s">
        <v>8</v>
      </c>
      <c r="B50" s="3" t="str">
        <f>HYPERLINK("http://i-pnt.ru/","iPoint")</f>
        <v>iPoint</v>
      </c>
      <c r="C50" s="4" t="s">
        <v>9</v>
      </c>
      <c r="D50" s="4" t="s">
        <v>12</v>
      </c>
      <c r="E50" s="3" t="str">
        <f>HYPERLINK("http://i-pnt.ru/","Ссылка")</f>
        <v>Ссылка</v>
      </c>
      <c r="F50" s="4" t="s">
        <v>69</v>
      </c>
      <c r="G50" s="5" t="s">
        <v>11</v>
      </c>
    </row>
    <row r="51" spans="1:7" ht="12.75" x14ac:dyDescent="0.2">
      <c r="A51" s="7" t="s">
        <v>8</v>
      </c>
      <c r="B51" s="3" t="str">
        <f>HYPERLINK("https://www.kamagames.com/","KamaGames")</f>
        <v>KamaGames</v>
      </c>
      <c r="C51" s="4" t="s">
        <v>9</v>
      </c>
      <c r="D51" s="4" t="s">
        <v>10</v>
      </c>
      <c r="E51" s="3" t="str">
        <f>HYPERLINK("https://www.kamagames.com/careers","Ссылка")</f>
        <v>Ссылка</v>
      </c>
      <c r="F51" s="4" t="s">
        <v>135</v>
      </c>
      <c r="G51" s="14" t="s">
        <v>134</v>
      </c>
    </row>
    <row r="52" spans="1:7" ht="12.75" x14ac:dyDescent="0.2">
      <c r="A52" s="7" t="s">
        <v>8</v>
      </c>
      <c r="B52" s="6" t="str">
        <f>HYPERLINK("http://magisterion.com/","Magisterion")</f>
        <v>Magisterion</v>
      </c>
      <c r="C52" s="4" t="s">
        <v>9</v>
      </c>
      <c r="D52" s="4" t="s">
        <v>14</v>
      </c>
      <c r="E52" s="6" t="str">
        <f>HYPERLINK("http://magisterion.com/","Ссылка")</f>
        <v>Ссылка</v>
      </c>
      <c r="F52" s="13" t="s">
        <v>219</v>
      </c>
      <c r="G52" s="14" t="s">
        <v>11</v>
      </c>
    </row>
    <row r="53" spans="1:7" ht="38.25" x14ac:dyDescent="0.2">
      <c r="A53" s="7" t="s">
        <v>8</v>
      </c>
      <c r="B53" s="6" t="str">
        <f>HYPERLINK("https://corp.mail.ru/ru/","Mail.Ru Group")</f>
        <v>Mail.Ru Group</v>
      </c>
      <c r="C53" s="4" t="s">
        <v>16</v>
      </c>
      <c r="D53" s="13" t="s">
        <v>71</v>
      </c>
      <c r="E53" s="6" t="str">
        <f>HYPERLINK("https://corp.mail.ru/ru/jobs/vacancy/","Ссылка")</f>
        <v>Ссылка</v>
      </c>
      <c r="F53" s="13" t="s">
        <v>204</v>
      </c>
      <c r="G53" s="14" t="s">
        <v>220</v>
      </c>
    </row>
    <row r="54" spans="1:7" ht="25.5" x14ac:dyDescent="0.2">
      <c r="A54" s="7" t="s">
        <v>8</v>
      </c>
      <c r="B54" s="3" t="str">
        <f>HYPERLINK("http://www.nekki.com/?","Nekki")</f>
        <v>Nekki</v>
      </c>
      <c r="C54" s="4" t="s">
        <v>9</v>
      </c>
      <c r="D54" s="4" t="s">
        <v>10</v>
      </c>
      <c r="E54" s="3" t="str">
        <f>HYPERLINK("http://www.nekki.com/ru#job","Ссылка")</f>
        <v>Ссылка</v>
      </c>
      <c r="F54" s="13" t="s">
        <v>221</v>
      </c>
      <c r="G54" s="5" t="s">
        <v>11</v>
      </c>
    </row>
    <row r="55" spans="1:7" ht="25.5" x14ac:dyDescent="0.2">
      <c r="A55" s="7" t="s">
        <v>8</v>
      </c>
      <c r="B55" s="3" t="str">
        <f>HYPERLINK("http://www.nikitaonline.ru/","NIKITA ONLINE")</f>
        <v>NIKITA ONLINE</v>
      </c>
      <c r="C55" s="4" t="s">
        <v>16</v>
      </c>
      <c r="D55" s="4" t="s">
        <v>72</v>
      </c>
      <c r="E55" s="3" t="str">
        <f>HYPERLINK("http://www.nikitaonline.ru/career-jobs.php","Ссылка")</f>
        <v>Ссылка</v>
      </c>
      <c r="F55" s="4" t="s">
        <v>73</v>
      </c>
      <c r="G55" s="5" t="s">
        <v>74</v>
      </c>
    </row>
    <row r="56" spans="1:7" ht="12.75" x14ac:dyDescent="0.2">
      <c r="A56" s="7" t="s">
        <v>8</v>
      </c>
      <c r="B56" s="15" t="str">
        <f>HYPERLINK("http://hattorigame.com/ru/","Mithril")</f>
        <v>Mithril</v>
      </c>
      <c r="C56" s="11" t="s">
        <v>9</v>
      </c>
      <c r="D56" s="4" t="s">
        <v>10</v>
      </c>
      <c r="E56" s="15" t="str">
        <f>HYPERLINK("http://hattorigame.com/ru/","Ссылка")</f>
        <v>Ссылка</v>
      </c>
      <c r="F56" s="11" t="s">
        <v>75</v>
      </c>
      <c r="G56" s="12" t="s">
        <v>11</v>
      </c>
    </row>
    <row r="57" spans="1:7" ht="12.75" x14ac:dyDescent="0.2">
      <c r="A57" s="7" t="s">
        <v>8</v>
      </c>
    </row>
    <row r="58" spans="1:7" ht="12.75" x14ac:dyDescent="0.2">
      <c r="A58" s="7" t="s">
        <v>8</v>
      </c>
      <c r="B58" s="3" t="str">
        <f>HYPERLINK("http://npc-games.com/ru/","NPC Games")</f>
        <v>NPC Games</v>
      </c>
      <c r="C58" s="4" t="s">
        <v>9</v>
      </c>
      <c r="D58" s="4" t="s">
        <v>10</v>
      </c>
      <c r="E58" s="3" t="str">
        <f>HYPERLINK("http://npc-games.com/ru/","Ссылка")</f>
        <v>Ссылка</v>
      </c>
      <c r="F58" s="4" t="s">
        <v>76</v>
      </c>
      <c r="G58" s="5" t="s">
        <v>11</v>
      </c>
    </row>
    <row r="59" spans="1:7" ht="25.5" x14ac:dyDescent="0.2">
      <c r="A59" s="7" t="s">
        <v>8</v>
      </c>
      <c r="B59" s="18" t="s">
        <v>222</v>
      </c>
      <c r="C59" s="16" t="s">
        <v>9</v>
      </c>
      <c r="D59" s="16" t="s">
        <v>21</v>
      </c>
      <c r="E59" s="18" t="str">
        <f>HYPERLINK("https://studionx.ru/#contact","Ссылка")</f>
        <v>Ссылка</v>
      </c>
      <c r="F59" s="13" t="s">
        <v>223</v>
      </c>
      <c r="G59" s="17" t="s">
        <v>11</v>
      </c>
    </row>
    <row r="60" spans="1:7" ht="12.75" x14ac:dyDescent="0.2">
      <c r="A60" s="7" t="s">
        <v>8</v>
      </c>
      <c r="B60" s="3" t="str">
        <f>HYPERLINK("http://volgame.ru/","VolGame")</f>
        <v>VolGame</v>
      </c>
      <c r="C60" s="4" t="s">
        <v>9</v>
      </c>
      <c r="D60" s="4" t="s">
        <v>10</v>
      </c>
      <c r="E60" s="3" t="str">
        <f>HYPERLINK("http://volgame.ru/обратная-связь/","Ссылка")</f>
        <v>Ссылка</v>
      </c>
      <c r="F60" s="4" t="s">
        <v>77</v>
      </c>
      <c r="G60" s="5" t="s">
        <v>11</v>
      </c>
    </row>
    <row r="61" spans="1:7" ht="12.75" x14ac:dyDescent="0.2">
      <c r="A61" s="7" t="s">
        <v>8</v>
      </c>
      <c r="B61" s="3" t="str">
        <f>HYPERLINK("https://owl-studio.net/ru","OWL-studio")</f>
        <v>OWL-studio</v>
      </c>
      <c r="C61" s="4" t="s">
        <v>9</v>
      </c>
      <c r="D61" s="13" t="s">
        <v>14</v>
      </c>
      <c r="E61" s="3" t="str">
        <f>HYPERLINK("https://owl-studio.net/#vacancies","Ссылка")</f>
        <v>Ссылка</v>
      </c>
      <c r="F61" s="13" t="s">
        <v>224</v>
      </c>
      <c r="G61" s="5" t="s">
        <v>11</v>
      </c>
    </row>
    <row r="62" spans="1:7" ht="12.75" x14ac:dyDescent="0.2">
      <c r="A62" s="7" t="s">
        <v>8</v>
      </c>
      <c r="B62" s="3" t="str">
        <f>HYPERLINK("http://www.rikor.com/content.php?id=4","Rikor")</f>
        <v>Rikor</v>
      </c>
      <c r="C62" s="4" t="s">
        <v>9</v>
      </c>
      <c r="D62" s="4" t="s">
        <v>79</v>
      </c>
      <c r="E62" s="3" t="str">
        <f>HYPERLINK("http://www.rikor.com/content.php?id=4","Ссылка")</f>
        <v>Ссылка</v>
      </c>
      <c r="F62" s="13" t="s">
        <v>225</v>
      </c>
      <c r="G62" s="5" t="s">
        <v>11</v>
      </c>
    </row>
    <row r="63" spans="1:7" ht="12.75" x14ac:dyDescent="0.2">
      <c r="A63" s="7" t="s">
        <v>8</v>
      </c>
      <c r="B63" s="3" t="str">
        <f>HYPERLINK("https://rocketjump.ru/","Rocket Jump")</f>
        <v>Rocket Jump</v>
      </c>
      <c r="C63" s="4" t="s">
        <v>9</v>
      </c>
      <c r="D63" s="4" t="s">
        <v>21</v>
      </c>
      <c r="E63" s="3" t="str">
        <f>HYPERLINK("https://rocketjump.ru/#job","Ссылка")</f>
        <v>Ссылка</v>
      </c>
      <c r="F63" s="4" t="s">
        <v>80</v>
      </c>
      <c r="G63" s="5" t="s">
        <v>11</v>
      </c>
    </row>
    <row r="64" spans="1:7" ht="12.75" x14ac:dyDescent="0.2">
      <c r="A64" s="7" t="s">
        <v>8</v>
      </c>
      <c r="B64" s="3" t="str">
        <f>HYPERLINK("http://room710games.com/","Room710games")</f>
        <v>Room710games</v>
      </c>
      <c r="C64" s="4" t="s">
        <v>9</v>
      </c>
      <c r="D64" s="4" t="s">
        <v>14</v>
      </c>
      <c r="E64" s="3" t="str">
        <f>HYPERLINK("http://room710games.com/","Ссылка")</f>
        <v>Ссылка</v>
      </c>
      <c r="F64" s="13" t="s">
        <v>226</v>
      </c>
      <c r="G64" s="5" t="s">
        <v>11</v>
      </c>
    </row>
    <row r="65" spans="1:7" ht="25.5" x14ac:dyDescent="0.2">
      <c r="A65" s="7" t="s">
        <v>8</v>
      </c>
      <c r="B65" s="3" t="str">
        <f>HYPERLINK("http://thematica.info/","Thematica")</f>
        <v>Thematica</v>
      </c>
      <c r="C65" s="13" t="s">
        <v>9</v>
      </c>
      <c r="D65" s="4" t="s">
        <v>10</v>
      </c>
      <c r="E65" s="3" t="str">
        <f>HYPERLINK("http://thematica.info/","Ссылка")</f>
        <v>Ссылка</v>
      </c>
      <c r="F65" s="4" t="s">
        <v>83</v>
      </c>
      <c r="G65" s="5" t="s">
        <v>11</v>
      </c>
    </row>
    <row r="66" spans="1:7" ht="25.5" x14ac:dyDescent="0.2">
      <c r="A66" s="7" t="s">
        <v>8</v>
      </c>
      <c r="B66" s="3" t="str">
        <f>HYPERLINK("http://trilobitesoft.com/","TrilobiteSoft")</f>
        <v>TrilobiteSoft</v>
      </c>
      <c r="C66" s="4" t="s">
        <v>9</v>
      </c>
      <c r="D66" s="4" t="s">
        <v>84</v>
      </c>
      <c r="E66" s="3" t="str">
        <f>HYPERLINK("http://trilobitesoft.com/#contact","Ссылка")</f>
        <v>Ссылка</v>
      </c>
      <c r="F66" s="4" t="s">
        <v>85</v>
      </c>
      <c r="G66" s="5" t="s">
        <v>86</v>
      </c>
    </row>
    <row r="67" spans="1:7" ht="12.75" x14ac:dyDescent="0.2">
      <c r="A67" s="7" t="s">
        <v>8</v>
      </c>
      <c r="B67" s="3" t="str">
        <f>HYPERLINK("http://www.panzarstudio.com/","Panzar Studio")</f>
        <v>Panzar Studio</v>
      </c>
      <c r="C67" s="4" t="s">
        <v>9</v>
      </c>
      <c r="D67" s="4" t="s">
        <v>14</v>
      </c>
      <c r="E67" s="3" t="str">
        <f>HYPERLINK("http://www.panzarstudio.com/company.html","Ссылка")</f>
        <v>Ссылка</v>
      </c>
      <c r="F67" s="4" t="s">
        <v>87</v>
      </c>
      <c r="G67" s="5" t="s">
        <v>11</v>
      </c>
    </row>
    <row r="68" spans="1:7" ht="12.75" x14ac:dyDescent="0.2">
      <c r="A68" s="7" t="s">
        <v>8</v>
      </c>
      <c r="B68" s="3" t="str">
        <f>HYPERLINK("https://playflock.com/","PlayFlock")</f>
        <v>PlayFlock</v>
      </c>
      <c r="C68" s="4" t="s">
        <v>9</v>
      </c>
      <c r="D68" s="4" t="s">
        <v>10</v>
      </c>
      <c r="E68" s="3" t="str">
        <f>HYPERLINK("https://playflock.com/jobs","Ссылка")</f>
        <v>Ссылка</v>
      </c>
      <c r="F68" s="4" t="s">
        <v>88</v>
      </c>
      <c r="G68" s="5" t="s">
        <v>11</v>
      </c>
    </row>
    <row r="69" spans="1:7" ht="25.5" x14ac:dyDescent="0.2">
      <c r="A69" s="7" t="s">
        <v>8</v>
      </c>
      <c r="B69" s="3" t="str">
        <f>HYPERLINK("https://pixonic.com/ru","Pixonic (Mail.ru Group)")</f>
        <v>Pixonic (Mail.ru Group)</v>
      </c>
      <c r="C69" s="4" t="s">
        <v>9</v>
      </c>
      <c r="D69" s="4" t="s">
        <v>10</v>
      </c>
      <c r="E69" s="3" t="str">
        <f>HYPERLINK("https://pixonic.com/ru/careers","Ссылка")</f>
        <v>Ссылка</v>
      </c>
      <c r="F69" s="4" t="s">
        <v>89</v>
      </c>
      <c r="G69" s="5" t="s">
        <v>11</v>
      </c>
    </row>
    <row r="70" spans="1:7" ht="12.75" x14ac:dyDescent="0.2">
      <c r="A70" s="7" t="s">
        <v>8</v>
      </c>
      <c r="B70" s="15" t="str">
        <f>HYPERLINK("https://starislandgames.ru/","Star Island Games")</f>
        <v>Star Island Games</v>
      </c>
      <c r="C70" s="4" t="s">
        <v>9</v>
      </c>
      <c r="D70" s="4" t="s">
        <v>21</v>
      </c>
      <c r="E70" s="15" t="str">
        <f>HYPERLINK("https://starislandgames.ru/contact.html","Ссылка")</f>
        <v>Ссылка</v>
      </c>
      <c r="F70" s="11" t="s">
        <v>90</v>
      </c>
      <c r="G70" s="12" t="s">
        <v>11</v>
      </c>
    </row>
    <row r="71" spans="1:7" ht="25.5" x14ac:dyDescent="0.2">
      <c r="A71" s="7" t="s">
        <v>8</v>
      </c>
      <c r="B71" s="15" t="str">
        <f>HYPERLINK("http://snowbirdgames.com/blog/","Snowbird Game Studio")</f>
        <v>Snowbird Game Studio</v>
      </c>
      <c r="C71" s="11" t="s">
        <v>16</v>
      </c>
      <c r="D71" s="11" t="s">
        <v>14</v>
      </c>
      <c r="E71" s="15" t="str">
        <f>HYPERLINK("http://snowbirdgames.com/blog/","Ссылка")</f>
        <v>Ссылка</v>
      </c>
      <c r="F71" s="11" t="s">
        <v>91</v>
      </c>
      <c r="G71" s="12" t="s">
        <v>11</v>
      </c>
    </row>
    <row r="72" spans="1:7" ht="12.75" x14ac:dyDescent="0.2">
      <c r="A72" s="7" t="s">
        <v>8</v>
      </c>
      <c r="B72" s="3" t="str">
        <f>HYPERLINK("http://smash-bash.com/","Smash Bash")</f>
        <v>Smash Bash</v>
      </c>
      <c r="C72" s="4" t="s">
        <v>9</v>
      </c>
      <c r="D72" s="4" t="s">
        <v>84</v>
      </c>
      <c r="E72" s="3" t="str">
        <f>HYPERLINK("http://smash-bash.com/","Ссылка")</f>
        <v>Ссылка</v>
      </c>
      <c r="F72" s="4" t="s">
        <v>92</v>
      </c>
      <c r="G72" s="5" t="s">
        <v>11</v>
      </c>
    </row>
    <row r="73" spans="1:7" ht="12.75" x14ac:dyDescent="0.2">
      <c r="A73" s="7" t="s">
        <v>8</v>
      </c>
      <c r="B73" s="18" t="str">
        <f>HYPERLINK("http://www.vim.digital/","VIM Digital ")</f>
        <v xml:space="preserve">VIM Digital </v>
      </c>
      <c r="C73" s="16" t="s">
        <v>9</v>
      </c>
      <c r="D73" s="16" t="s">
        <v>10</v>
      </c>
      <c r="E73" s="18" t="str">
        <f>HYPERLINK("http://www.vim.digital/","Ссылка")</f>
        <v>Ссылка</v>
      </c>
      <c r="F73" s="13" t="s">
        <v>258</v>
      </c>
      <c r="G73" s="17" t="s">
        <v>11</v>
      </c>
    </row>
    <row r="74" spans="1:7" ht="25.5" x14ac:dyDescent="0.2">
      <c r="A74" s="7" t="s">
        <v>8</v>
      </c>
      <c r="B74" s="3" t="str">
        <f>HYPERLINK("http://corpwebgames.com/","WebGames ")</f>
        <v xml:space="preserve">WebGames </v>
      </c>
      <c r="C74" s="4" t="s">
        <v>9</v>
      </c>
      <c r="D74" s="4" t="s">
        <v>10</v>
      </c>
      <c r="E74" s="3" t="str">
        <f>HYPERLINK("http://corpwebgames.com/vacancies/","Ссылка")</f>
        <v>Ссылка</v>
      </c>
      <c r="F74" s="4" t="s">
        <v>93</v>
      </c>
      <c r="G74" s="5" t="s">
        <v>94</v>
      </c>
    </row>
    <row r="75" spans="1:7" ht="25.5" x14ac:dyDescent="0.2">
      <c r="A75" s="7" t="s">
        <v>8</v>
      </c>
      <c r="B75" s="3" t="str">
        <f>HYPERLINK("http://www.wysegames.com/ru/","WyseGames")</f>
        <v>WyseGames</v>
      </c>
      <c r="C75" s="4" t="s">
        <v>9</v>
      </c>
      <c r="D75" s="4" t="s">
        <v>21</v>
      </c>
      <c r="E75" s="3" t="str">
        <f>HYPERLINK("http://www.wysegames.com/ru/about","Ссылка")</f>
        <v>Ссылка</v>
      </c>
      <c r="F75" s="4" t="s">
        <v>95</v>
      </c>
      <c r="G75" s="5" t="s">
        <v>96</v>
      </c>
    </row>
    <row r="76" spans="1:7" ht="25.5" x14ac:dyDescent="0.2">
      <c r="A76" s="7" t="s">
        <v>8</v>
      </c>
      <c r="B76" s="3" t="str">
        <f>HYPERLINK("https://www.zeptolab.com/","ZeptoLab")</f>
        <v>ZeptoLab</v>
      </c>
      <c r="C76" s="4" t="s">
        <v>9</v>
      </c>
      <c r="D76" s="4" t="s">
        <v>10</v>
      </c>
      <c r="E76" s="3" t="str">
        <f>HYPERLINK("https://zeptoteam.ru/job","Ссылка")</f>
        <v>Ссылка</v>
      </c>
      <c r="F76" s="4" t="s">
        <v>97</v>
      </c>
      <c r="G76" s="5" t="s">
        <v>98</v>
      </c>
    </row>
    <row r="77" spans="1:7" ht="12.75" x14ac:dyDescent="0.2">
      <c r="A77" s="7" t="s">
        <v>8</v>
      </c>
      <c r="B77" s="3" t="str">
        <f>HYPERLINK("http://z9project.com/","Z9 Mobile")</f>
        <v>Z9 Mobile</v>
      </c>
      <c r="C77" s="4" t="s">
        <v>9</v>
      </c>
      <c r="D77" s="4" t="s">
        <v>10</v>
      </c>
      <c r="E77" s="3" t="str">
        <f>HYPERLINK("http://z9project.com/","Ссылка")</f>
        <v>Ссылка</v>
      </c>
      <c r="F77" s="4" t="s">
        <v>100</v>
      </c>
      <c r="G77" s="5" t="s">
        <v>11</v>
      </c>
    </row>
    <row r="78" spans="1:7" ht="25.5" x14ac:dyDescent="0.2">
      <c r="A78" s="7" t="s">
        <v>8</v>
      </c>
      <c r="B78" s="3" t="str">
        <f>HYPERLINK("http://1c.ru/","1C")</f>
        <v>1C</v>
      </c>
      <c r="C78" s="4" t="s">
        <v>15</v>
      </c>
      <c r="D78" s="11" t="s">
        <v>14</v>
      </c>
      <c r="E78" s="3" t="str">
        <f>HYPERLINK("http://www.softclub.ru/company/job","Ссылка")</f>
        <v>Ссылка</v>
      </c>
      <c r="F78" s="20" t="s">
        <v>228</v>
      </c>
      <c r="G78" s="5" t="s">
        <v>11</v>
      </c>
    </row>
    <row r="79" spans="1:7" ht="25.5" x14ac:dyDescent="0.2">
      <c r="A79" s="7" t="s">
        <v>8</v>
      </c>
      <c r="B79" s="3" t="str">
        <f>HYPERLINK("https://101xp.com/","101XP")</f>
        <v>101XP</v>
      </c>
      <c r="C79" s="4" t="s">
        <v>16</v>
      </c>
      <c r="D79" s="4" t="s">
        <v>53</v>
      </c>
      <c r="E79" s="3" t="str">
        <f>HYPERLINK("https://corp.101xp.com/jobs#frontend-razrabotchik","Ссылка")</f>
        <v>Ссылка</v>
      </c>
      <c r="F79" s="4" t="s">
        <v>101</v>
      </c>
      <c r="G79" s="5" t="s">
        <v>11</v>
      </c>
    </row>
    <row r="80" spans="1:7" ht="25.5" x14ac:dyDescent="0.2">
      <c r="A80" s="7" t="s">
        <v>8</v>
      </c>
      <c r="B80" s="3" t="str">
        <f>HYPERLINK("http://2reallife.com/","2RealLife")</f>
        <v>2RealLife</v>
      </c>
      <c r="C80" s="4" t="s">
        <v>16</v>
      </c>
      <c r="D80" s="4" t="s">
        <v>12</v>
      </c>
      <c r="E80" s="3" t="str">
        <f>HYPERLINK("http://2reallife.com/#contacts","Ссылка")</f>
        <v>Ссылка</v>
      </c>
      <c r="F80" s="11" t="s">
        <v>102</v>
      </c>
      <c r="G80" s="5" t="s">
        <v>11</v>
      </c>
    </row>
    <row r="81" spans="1:7" ht="12.75" x14ac:dyDescent="0.2">
      <c r="A81" s="7" t="s">
        <v>8</v>
      </c>
      <c r="B81" s="3" t="str">
        <f>HYPERLINK("http://sacralith-vr.com/","3Dmode")</f>
        <v>3Dmode</v>
      </c>
      <c r="C81" s="4" t="s">
        <v>9</v>
      </c>
      <c r="D81" s="4" t="s">
        <v>79</v>
      </c>
      <c r="E81" s="3" t="str">
        <f>HYPERLINK("http://3dmode.ru/vakansii/","Ссылка")</f>
        <v>Ссылка</v>
      </c>
      <c r="F81" s="11" t="s">
        <v>103</v>
      </c>
      <c r="G81" s="5" t="s">
        <v>11</v>
      </c>
    </row>
    <row r="82" spans="1:7" ht="25.5" x14ac:dyDescent="0.2">
      <c r="A82" s="7" t="s">
        <v>8</v>
      </c>
      <c r="B82" s="18" t="str">
        <f>HYPERLINK("http://www.buka.ru","Бука")</f>
        <v>Бука</v>
      </c>
      <c r="C82" s="16" t="s">
        <v>15</v>
      </c>
      <c r="D82" s="13" t="s">
        <v>38</v>
      </c>
      <c r="E82" s="18" t="str">
        <f>HYPERLINK("http://www.buka.ru","Ссылка")</f>
        <v>Ссылка</v>
      </c>
      <c r="F82" s="22" t="s">
        <v>243</v>
      </c>
      <c r="G82" s="17" t="s">
        <v>11</v>
      </c>
    </row>
    <row r="83" spans="1:7" ht="25.5" x14ac:dyDescent="0.2">
      <c r="A83" s="7" t="s">
        <v>8</v>
      </c>
      <c r="B83" s="18" t="str">
        <f>HYPERLINK("http://i-mult.tlum.ru/","Интерактивный мульт")</f>
        <v>Интерактивный мульт</v>
      </c>
      <c r="C83" s="4" t="s">
        <v>9</v>
      </c>
      <c r="D83" s="4" t="s">
        <v>10</v>
      </c>
      <c r="E83" s="3" t="str">
        <f>HYPERLINK("http://i-mult.tlum.ru/contacts/","Ссылка")</f>
        <v>Ссылка</v>
      </c>
      <c r="F83" s="21" t="s">
        <v>230</v>
      </c>
      <c r="G83" s="5" t="s">
        <v>11</v>
      </c>
    </row>
    <row r="84" spans="1:7" ht="25.5" x14ac:dyDescent="0.2">
      <c r="A84" s="7" t="s">
        <v>8</v>
      </c>
      <c r="B84" s="18" t="str">
        <f>HYPERLINK("http://nd.ru/","Новый диск")</f>
        <v>Новый диск</v>
      </c>
      <c r="C84" s="4" t="s">
        <v>15</v>
      </c>
      <c r="D84" s="13" t="s">
        <v>38</v>
      </c>
      <c r="E84" s="3" t="str">
        <f>HYPERLINK("http://nd.ru/company/vacancy/","Ссылка")</f>
        <v>Ссылка</v>
      </c>
      <c r="F84" s="20" t="s">
        <v>229</v>
      </c>
      <c r="G84" s="5" t="s">
        <v>11</v>
      </c>
    </row>
    <row r="85" spans="1:7" ht="25.5" x14ac:dyDescent="0.2">
      <c r="A85" s="2" t="s">
        <v>104</v>
      </c>
      <c r="B85" s="3" t="str">
        <f>HYPERLINK("http://absolutsoft.com/","AbsolutSoft")</f>
        <v>AbsolutSoft</v>
      </c>
      <c r="C85" s="4" t="s">
        <v>9</v>
      </c>
      <c r="D85" s="4" t="s">
        <v>29</v>
      </c>
      <c r="E85" s="3" t="str">
        <f>HYPERLINK("http://absolutsoft.com/#job","Ссылка")</f>
        <v>Ссылка</v>
      </c>
      <c r="F85" s="4" t="s">
        <v>105</v>
      </c>
      <c r="G85" s="5" t="s">
        <v>11</v>
      </c>
    </row>
    <row r="86" spans="1:7" ht="25.5" x14ac:dyDescent="0.2">
      <c r="A86" s="7" t="s">
        <v>104</v>
      </c>
      <c r="B86" s="18" t="str">
        <f>HYPERLINK("http://aggrostudios.com/","AggroStudios ")</f>
        <v xml:space="preserve">AggroStudios </v>
      </c>
      <c r="C86" s="16" t="s">
        <v>9</v>
      </c>
      <c r="D86" s="13" t="s">
        <v>242</v>
      </c>
      <c r="E86" s="18" t="str">
        <f>HYPERLINK("http://aggrostudios.com/","Ссылка")</f>
        <v>Ссылка</v>
      </c>
      <c r="F86" s="13"/>
      <c r="G86" s="14" t="s">
        <v>11</v>
      </c>
    </row>
    <row r="87" spans="1:7" ht="25.5" x14ac:dyDescent="0.2">
      <c r="A87" s="7" t="s">
        <v>104</v>
      </c>
      <c r="B87" s="3" t="str">
        <f>HYPERLINK("http://armor5games.com/","Armor5games")</f>
        <v>Armor5games</v>
      </c>
      <c r="C87" s="4" t="s">
        <v>9</v>
      </c>
      <c r="D87" s="4" t="s">
        <v>10</v>
      </c>
      <c r="E87" s="3" t="str">
        <f>HYPERLINK("http://armor5games.com/en/careers/","Ссылка")</f>
        <v>Ссылка</v>
      </c>
      <c r="F87" s="4" t="s">
        <v>106</v>
      </c>
      <c r="G87" s="5" t="s">
        <v>11</v>
      </c>
    </row>
    <row r="88" spans="1:7" ht="25.5" x14ac:dyDescent="0.2">
      <c r="A88" s="7" t="s">
        <v>104</v>
      </c>
      <c r="B88" s="3" t="str">
        <f>HYPERLINK("https://amt-games.com/","AMT games")</f>
        <v>AMT games</v>
      </c>
      <c r="C88" s="4" t="s">
        <v>9</v>
      </c>
      <c r="D88" s="4" t="s">
        <v>10</v>
      </c>
      <c r="E88" s="3" t="str">
        <f>HYPERLINK("https://amt-games.com/","Ссылка")</f>
        <v>Ссылка</v>
      </c>
      <c r="F88" s="4" t="s">
        <v>107</v>
      </c>
      <c r="G88" s="5" t="s">
        <v>11</v>
      </c>
    </row>
    <row r="89" spans="1:7" ht="25.5" x14ac:dyDescent="0.2">
      <c r="A89" s="7" t="s">
        <v>104</v>
      </c>
      <c r="B89" s="3" t="str">
        <f>HYPERLINK("http://a-steroids.com/","A-Steroids")</f>
        <v>A-Steroids</v>
      </c>
      <c r="C89" s="4" t="s">
        <v>9</v>
      </c>
      <c r="D89" s="4" t="s">
        <v>10</v>
      </c>
      <c r="E89" s="3" t="str">
        <f>HYPERLINK("http://a-steroids.com/contact-us/","Ссылка")</f>
        <v>Ссылка</v>
      </c>
      <c r="F89" s="4" t="s">
        <v>108</v>
      </c>
      <c r="G89" s="14" t="s">
        <v>232</v>
      </c>
    </row>
    <row r="90" spans="1:7" ht="25.5" x14ac:dyDescent="0.2">
      <c r="A90" s="7" t="s">
        <v>104</v>
      </c>
      <c r="B90" s="3" t="str">
        <f>HYPERLINK("http://www.akashagames.com/","Akasha Games")</f>
        <v>Akasha Games</v>
      </c>
      <c r="C90" s="4" t="s">
        <v>9</v>
      </c>
      <c r="D90" s="4" t="s">
        <v>14</v>
      </c>
      <c r="E90" s="3" t="str">
        <f>HYPERLINK("http://www.akashagames.com/","Ссылка")</f>
        <v>Ссылка</v>
      </c>
      <c r="F90" s="4" t="s">
        <v>109</v>
      </c>
      <c r="G90" s="5" t="s">
        <v>11</v>
      </c>
    </row>
    <row r="91" spans="1:7" ht="25.5" x14ac:dyDescent="0.2">
      <c r="A91" s="7" t="s">
        <v>104</v>
      </c>
      <c r="B91" s="3" t="str">
        <f>HYPERLINK("http://www.battlestategames.com/","Battlestate Games")</f>
        <v>Battlestate Games</v>
      </c>
      <c r="C91" s="4" t="s">
        <v>9</v>
      </c>
      <c r="D91" s="4" t="s">
        <v>110</v>
      </c>
      <c r="E91" s="3" t="str">
        <f>HYPERLINK("http://www.battlestategames.com/","Ссылка")</f>
        <v>Ссылка</v>
      </c>
      <c r="F91" s="4" t="s">
        <v>111</v>
      </c>
      <c r="G91" s="5" t="s">
        <v>11</v>
      </c>
    </row>
    <row r="92" spans="1:7" ht="25.5" x14ac:dyDescent="0.2">
      <c r="A92" s="7" t="s">
        <v>104</v>
      </c>
      <c r="B92" s="3" t="str">
        <f>HYPERLINK("http://www.creatstudios.com/index.php","Creat Studio")</f>
        <v>Creat Studio</v>
      </c>
      <c r="C92" s="4" t="s">
        <v>9</v>
      </c>
      <c r="D92" s="4" t="s">
        <v>112</v>
      </c>
      <c r="E92" s="3" t="str">
        <f>HYPERLINK("http://www.creatstudios.com/careers/index.php","Ссылка")</f>
        <v>Ссылка</v>
      </c>
      <c r="F92" s="4" t="s">
        <v>113</v>
      </c>
      <c r="G92" s="5" t="s">
        <v>114</v>
      </c>
    </row>
    <row r="93" spans="1:7" ht="25.5" x14ac:dyDescent="0.2">
      <c r="A93" s="7" t="s">
        <v>104</v>
      </c>
      <c r="B93" s="3" t="str">
        <f>HYPERLINK("http://dark-online.ru/","Dark-online")</f>
        <v>Dark-online</v>
      </c>
      <c r="C93" s="4" t="s">
        <v>9</v>
      </c>
      <c r="D93" s="4" t="s">
        <v>12</v>
      </c>
      <c r="E93" s="3" t="str">
        <f>HYPERLINK("http://dark-online.ru/","Ссылка")</f>
        <v>Ссылка</v>
      </c>
      <c r="F93" s="4" t="s">
        <v>115</v>
      </c>
      <c r="G93" s="5" t="s">
        <v>11</v>
      </c>
    </row>
    <row r="94" spans="1:7" ht="25.5" x14ac:dyDescent="0.2">
      <c r="A94" s="7" t="s">
        <v>104</v>
      </c>
      <c r="B94" s="3" t="str">
        <f>HYPERLINK("http://exteer.ru/","Exteer")</f>
        <v>Exteer</v>
      </c>
      <c r="C94" s="4" t="s">
        <v>16</v>
      </c>
      <c r="D94" s="4" t="s">
        <v>29</v>
      </c>
      <c r="E94" s="3" t="str">
        <f>HYPERLINK("http://exteer.ru/job/","Ссылка")</f>
        <v>Ссылка</v>
      </c>
      <c r="F94" s="4" t="s">
        <v>117</v>
      </c>
      <c r="G94" s="5" t="s">
        <v>11</v>
      </c>
    </row>
    <row r="95" spans="1:7" ht="25.5" x14ac:dyDescent="0.2">
      <c r="A95" s="7" t="s">
        <v>104</v>
      </c>
      <c r="B95" s="18" t="str">
        <f>HYPERLINK("https://www.appbrain.com/dev/Game+development+ltd/","Game Development LTD")</f>
        <v>Game Development LTD</v>
      </c>
      <c r="C95" s="4" t="s">
        <v>9</v>
      </c>
      <c r="D95" s="4" t="s">
        <v>10</v>
      </c>
      <c r="E95" s="18" t="str">
        <f>HYPERLINK("https://www.appbrain.com/dev/Game+development+ltd/","Ссылка")</f>
        <v>Ссылка</v>
      </c>
      <c r="F95" s="4" t="s">
        <v>118</v>
      </c>
      <c r="G95" s="5" t="s">
        <v>11</v>
      </c>
    </row>
    <row r="96" spans="1:7" ht="25.5" x14ac:dyDescent="0.2">
      <c r="A96" s="7" t="s">
        <v>104</v>
      </c>
      <c r="B96" s="18" t="str">
        <f>HYPERLINK("http://www.inkstainsgames.net/","Ink Stain Games")</f>
        <v>Ink Stain Games</v>
      </c>
      <c r="C96" s="16" t="s">
        <v>9</v>
      </c>
      <c r="D96" s="16" t="s">
        <v>14</v>
      </c>
      <c r="E96" s="18" t="str">
        <f>HYPERLINK("http://www.inkstainsgames.net/","Ссылка")</f>
        <v>Ссылка</v>
      </c>
      <c r="F96" s="13" t="s">
        <v>247</v>
      </c>
      <c r="G96" s="17" t="s">
        <v>11</v>
      </c>
    </row>
    <row r="97" spans="1:7" ht="25.5" x14ac:dyDescent="0.2">
      <c r="A97" s="7" t="s">
        <v>104</v>
      </c>
      <c r="B97" s="18" t="str">
        <f>HYPERLINK("http://joycraft-games.com/","JoyCraft Games")</f>
        <v>JoyCraft Games</v>
      </c>
      <c r="C97" s="16" t="s">
        <v>9</v>
      </c>
      <c r="D97" s="16" t="s">
        <v>10</v>
      </c>
      <c r="E97" s="3" t="str">
        <f>HYPERLINK("http://justforward.co/","Ссылка")</f>
        <v>Ссылка</v>
      </c>
      <c r="F97" s="13" t="s">
        <v>248</v>
      </c>
      <c r="G97" s="17" t="s">
        <v>11</v>
      </c>
    </row>
    <row r="98" spans="1:7" ht="25.5" x14ac:dyDescent="0.2">
      <c r="A98" s="7" t="s">
        <v>104</v>
      </c>
      <c r="B98" s="3" t="str">
        <f>HYPERLINK("http://justforward.co/","Justforward")</f>
        <v>Justforward</v>
      </c>
      <c r="C98" s="4" t="s">
        <v>9</v>
      </c>
      <c r="D98" s="4" t="s">
        <v>14</v>
      </c>
      <c r="E98" s="3" t="str">
        <f>HYPERLINK("http://justforward.co/","Ссылка")</f>
        <v>Ссылка</v>
      </c>
      <c r="F98" s="4" t="s">
        <v>70</v>
      </c>
      <c r="G98" s="5" t="s">
        <v>11</v>
      </c>
    </row>
    <row r="99" spans="1:7" ht="25.5" x14ac:dyDescent="0.2">
      <c r="A99" s="7" t="s">
        <v>104</v>
      </c>
      <c r="B99" s="3" t="str">
        <f>HYPERLINK("http://company.nevosoft.ru/","Nevosoft ")</f>
        <v xml:space="preserve">Nevosoft </v>
      </c>
      <c r="C99" s="4" t="s">
        <v>16</v>
      </c>
      <c r="D99" s="13" t="s">
        <v>233</v>
      </c>
      <c r="E99" s="3" t="str">
        <f>HYPERLINK("http://company.nevosoft.ru/career/vacancy","Ссылка")</f>
        <v>Ссылка</v>
      </c>
      <c r="F99" s="13" t="s">
        <v>234</v>
      </c>
      <c r="G99" s="5" t="s">
        <v>8</v>
      </c>
    </row>
    <row r="100" spans="1:7" ht="25.5" x14ac:dyDescent="0.2">
      <c r="A100" s="7" t="s">
        <v>104</v>
      </c>
      <c r="B100" s="15" t="str">
        <f>HYPERLINK("http://niceplay-games.com/","Niceplay Games")</f>
        <v>Niceplay Games</v>
      </c>
      <c r="C100" s="11" t="s">
        <v>9</v>
      </c>
      <c r="D100" s="4" t="s">
        <v>119</v>
      </c>
      <c r="E100" s="15" t="str">
        <f>HYPERLINK("http://niceplay-games.com/","Ссылка")</f>
        <v>Ссылка</v>
      </c>
      <c r="F100" s="11" t="s">
        <v>120</v>
      </c>
      <c r="G100" s="12" t="s">
        <v>11</v>
      </c>
    </row>
    <row r="101" spans="1:7" ht="25.5" x14ac:dyDescent="0.2">
      <c r="A101" s="7" t="s">
        <v>104</v>
      </c>
      <c r="B101" s="3" t="str">
        <f>HYPERLINK("https://ru.nival.com","Nival")</f>
        <v>Nival</v>
      </c>
      <c r="C101" s="4" t="s">
        <v>16</v>
      </c>
      <c r="D101" s="4" t="s">
        <v>71</v>
      </c>
      <c r="E101" s="3" t="str">
        <f>HYPERLINK("https://ru.nival.com/career/vacancies","Ссылка")</f>
        <v>Ссылка</v>
      </c>
      <c r="F101" s="4" t="s">
        <v>121</v>
      </c>
      <c r="G101" s="5" t="s">
        <v>8</v>
      </c>
    </row>
    <row r="102" spans="1:7" ht="25.5" x14ac:dyDescent="0.2">
      <c r="A102" s="7" t="s">
        <v>104</v>
      </c>
      <c r="B102" s="3" t="str">
        <f>HYPERLINK("http://lazybeargames.com/","Lazy Bear Games")</f>
        <v>Lazy Bear Games</v>
      </c>
      <c r="C102" s="4" t="s">
        <v>9</v>
      </c>
      <c r="D102" s="4" t="s">
        <v>14</v>
      </c>
      <c r="E102" s="3" t="str">
        <f>HYPERLINK("http://lazybeargames.com/job/","Ссылка")</f>
        <v>Ссылка</v>
      </c>
      <c r="F102" s="4" t="s">
        <v>122</v>
      </c>
      <c r="G102" s="5" t="s">
        <v>11</v>
      </c>
    </row>
    <row r="103" spans="1:7" ht="25.5" x14ac:dyDescent="0.2">
      <c r="A103" s="7" t="s">
        <v>104</v>
      </c>
      <c r="B103" s="3" t="str">
        <f>HYPERLINK("http://lesta.ru/","Lesta studio (Wargaming)")</f>
        <v>Lesta studio (Wargaming)</v>
      </c>
      <c r="C103" s="4" t="s">
        <v>9</v>
      </c>
      <c r="D103" s="4" t="s">
        <v>123</v>
      </c>
      <c r="E103" s="3" t="str">
        <f>HYPERLINK("http://lesta.ru/ru/careers/","Ссылка")</f>
        <v>Ссылка</v>
      </c>
      <c r="F103" s="4" t="s">
        <v>124</v>
      </c>
      <c r="G103" s="5" t="s">
        <v>8</v>
      </c>
    </row>
    <row r="104" spans="1:7" ht="25.5" x14ac:dyDescent="0.2">
      <c r="A104" s="7" t="s">
        <v>104</v>
      </c>
      <c r="B104" s="3" t="str">
        <f>HYPERLINK("http://leviathan.club/","Lostwood llc")</f>
        <v>Lostwood llc</v>
      </c>
      <c r="C104" s="4" t="s">
        <v>9</v>
      </c>
      <c r="D104" s="4" t="s">
        <v>14</v>
      </c>
      <c r="E104" s="3" t="str">
        <f>HYPERLINK("http://leviathan.club/","Ссылка")</f>
        <v>Ссылка</v>
      </c>
      <c r="F104" s="4" t="s">
        <v>125</v>
      </c>
      <c r="G104" s="5" t="s">
        <v>11</v>
      </c>
    </row>
    <row r="105" spans="1:7" ht="25.5" x14ac:dyDescent="0.2">
      <c r="A105" s="7" t="s">
        <v>104</v>
      </c>
      <c r="B105" s="3" t="str">
        <f>HYPERLINK("http://orcwork.com/","Orc Work Games")</f>
        <v>Orc Work Games</v>
      </c>
      <c r="C105" s="4" t="s">
        <v>9</v>
      </c>
      <c r="D105" s="4" t="s">
        <v>55</v>
      </c>
      <c r="E105" s="3" t="str">
        <f>HYPERLINK("http://orcwork.com/","Ссылка")</f>
        <v>Ссылка</v>
      </c>
      <c r="F105" s="4" t="s">
        <v>126</v>
      </c>
      <c r="G105" s="5" t="s">
        <v>11</v>
      </c>
    </row>
    <row r="106" spans="1:7" ht="25.5" x14ac:dyDescent="0.2">
      <c r="A106" s="7" t="s">
        <v>104</v>
      </c>
      <c r="B106" s="3" t="str">
        <f>HYPERLINK("http://www.overgamez.com/ru/","OverGamez")</f>
        <v>OverGamez</v>
      </c>
      <c r="C106" s="4" t="s">
        <v>15</v>
      </c>
      <c r="D106" s="4" t="s">
        <v>36</v>
      </c>
      <c r="E106" s="3" t="str">
        <f>HYPERLINK("http://www.overgamez.com/ru/","Ссылка")</f>
        <v>Ссылка</v>
      </c>
      <c r="F106" s="4" t="s">
        <v>78</v>
      </c>
      <c r="G106" s="5" t="s">
        <v>11</v>
      </c>
    </row>
    <row r="107" spans="1:7" ht="25.5" x14ac:dyDescent="0.2">
      <c r="A107" s="7" t="s">
        <v>104</v>
      </c>
      <c r="B107" s="3" t="str">
        <f>HYPERLINK("https://playkot.com","Playkot")</f>
        <v>Playkot</v>
      </c>
      <c r="C107" s="4" t="s">
        <v>9</v>
      </c>
      <c r="D107" s="4" t="s">
        <v>29</v>
      </c>
      <c r="E107" s="3" t="str">
        <f>HYPERLINK("https://playkot.com/jobs","Ссылка")</f>
        <v>Ссылка</v>
      </c>
      <c r="F107" s="4" t="s">
        <v>127</v>
      </c>
      <c r="G107" s="5" t="s">
        <v>11</v>
      </c>
    </row>
    <row r="108" spans="1:7" ht="25.5" x14ac:dyDescent="0.2">
      <c r="A108" s="7" t="s">
        <v>104</v>
      </c>
      <c r="B108" s="3" t="str">
        <f>HYPERLINK("http://playvisioncorp.com/","Playvision")</f>
        <v>Playvision</v>
      </c>
      <c r="C108" s="4" t="s">
        <v>16</v>
      </c>
      <c r="D108" s="13" t="s">
        <v>235</v>
      </c>
      <c r="E108" s="3" t="str">
        <f>HYPERLINK("http://playvisioncorp.com/","Ссылка")</f>
        <v>Ссылка</v>
      </c>
      <c r="F108" s="13" t="s">
        <v>236</v>
      </c>
      <c r="G108" s="14" t="s">
        <v>237</v>
      </c>
    </row>
    <row r="109" spans="1:7" ht="25.5" x14ac:dyDescent="0.2">
      <c r="A109" s="7" t="s">
        <v>104</v>
      </c>
      <c r="B109" s="3" t="str">
        <f>HYPERLINK("http://pragmatix-corp.com/ru/","Pragmatix")</f>
        <v>Pragmatix</v>
      </c>
      <c r="C109" s="4" t="s">
        <v>9</v>
      </c>
      <c r="D109" s="4" t="s">
        <v>57</v>
      </c>
      <c r="E109" s="3" t="str">
        <f>HYPERLINK("http://pragmatix-corp.com/ru/contact","Ссылка")</f>
        <v>Ссылка</v>
      </c>
      <c r="F109" s="4" t="s">
        <v>128</v>
      </c>
      <c r="G109" s="5" t="s">
        <v>11</v>
      </c>
    </row>
    <row r="110" spans="1:7" ht="25.5" x14ac:dyDescent="0.2">
      <c r="A110" s="7" t="s">
        <v>104</v>
      </c>
      <c r="B110" s="3" t="str">
        <f>HYPERLINK("https://www.socialquantum.ru/","Social Quantum")</f>
        <v>Social Quantum</v>
      </c>
      <c r="C110" s="4" t="s">
        <v>9</v>
      </c>
      <c r="D110" s="4" t="s">
        <v>21</v>
      </c>
      <c r="E110" s="3" t="str">
        <f>HYPERLINK("https://job.socialquantum.ru/","Ссылка")</f>
        <v>Ссылка</v>
      </c>
      <c r="F110" s="4" t="s">
        <v>129</v>
      </c>
      <c r="G110" s="5" t="s">
        <v>130</v>
      </c>
    </row>
    <row r="111" spans="1:7" ht="25.5" x14ac:dyDescent="0.2">
      <c r="A111" s="7" t="s">
        <v>104</v>
      </c>
      <c r="B111" s="3" t="str">
        <f>HYPERLINK("https://sperasoft.ru/","Sperasoft")</f>
        <v>Sperasoft</v>
      </c>
      <c r="C111" s="4" t="s">
        <v>15</v>
      </c>
      <c r="D111" s="4" t="s">
        <v>14</v>
      </c>
      <c r="E111" s="3" t="str">
        <f>HYPERLINK("https://sperasoft.ru/career/","Ссылка")</f>
        <v>Ссылка</v>
      </c>
      <c r="F111" s="4" t="s">
        <v>131</v>
      </c>
      <c r="G111" s="14" t="s">
        <v>238</v>
      </c>
    </row>
    <row r="112" spans="1:7" ht="25.5" x14ac:dyDescent="0.2">
      <c r="A112" s="7" t="s">
        <v>104</v>
      </c>
      <c r="B112" s="18" t="str">
        <f>HYPERLINK("https://www.tigrido.com/","Tigrido")</f>
        <v>Tigrido</v>
      </c>
      <c r="C112" s="16" t="s">
        <v>9</v>
      </c>
      <c r="D112" s="16" t="s">
        <v>10</v>
      </c>
      <c r="E112" s="18" t="str">
        <f>HYPERLINK("https://www.tigrido.com/","Ссылка")</f>
        <v>Ссылка</v>
      </c>
      <c r="F112" s="13" t="s">
        <v>255</v>
      </c>
      <c r="G112" s="14"/>
    </row>
    <row r="113" spans="1:7" ht="25.5" x14ac:dyDescent="0.2">
      <c r="A113" s="7" t="s">
        <v>104</v>
      </c>
      <c r="B113" s="3" t="str">
        <f>HYPERLINK("http://tvxgames.com/","TVX Games")</f>
        <v>TVX Games</v>
      </c>
      <c r="C113" s="16" t="s">
        <v>9</v>
      </c>
      <c r="D113" s="16" t="s">
        <v>36</v>
      </c>
      <c r="E113" s="3" t="str">
        <f>HYPERLINK("http://tvxgames.com/jobs/","Ссылка")</f>
        <v>Ссылка</v>
      </c>
      <c r="F113" s="16" t="s">
        <v>81</v>
      </c>
      <c r="G113" s="17" t="s">
        <v>82</v>
      </c>
    </row>
    <row r="114" spans="1:7" ht="25.5" x14ac:dyDescent="0.2">
      <c r="A114" s="2" t="s">
        <v>94</v>
      </c>
      <c r="B114" s="3" t="str">
        <f>HYPERLINK("http://iriysoft.com/","Iriy Soft")</f>
        <v>Iriy Soft</v>
      </c>
      <c r="C114" s="4" t="s">
        <v>9</v>
      </c>
      <c r="D114" s="4" t="s">
        <v>21</v>
      </c>
      <c r="E114" s="3" t="str">
        <f>HYPERLINK("http://iriysoft.com/","Ссылка")</f>
        <v>Ссылка</v>
      </c>
      <c r="F114" s="4" t="s">
        <v>133</v>
      </c>
      <c r="G114" s="5" t="s">
        <v>11</v>
      </c>
    </row>
    <row r="115" spans="1:7" ht="25.5" x14ac:dyDescent="0.2">
      <c r="A115" s="2" t="s">
        <v>132</v>
      </c>
      <c r="B115" s="3" t="str">
        <f>HYPERLINK("http://kefirgames.ru/","Kefir")</f>
        <v>Kefir</v>
      </c>
      <c r="C115" s="4" t="s">
        <v>16</v>
      </c>
      <c r="D115" s="4" t="s">
        <v>21</v>
      </c>
      <c r="E115" s="3" t="str">
        <f>HYPERLINK("http://kefirgames.ru/ru/vacancy","Ссылка")</f>
        <v>Ссылка</v>
      </c>
      <c r="F115" s="4" t="s">
        <v>136</v>
      </c>
      <c r="G115" s="14" t="s">
        <v>153</v>
      </c>
    </row>
    <row r="116" spans="1:7" ht="12.75" x14ac:dyDescent="0.2">
      <c r="A116" s="2" t="s">
        <v>137</v>
      </c>
      <c r="B116" s="3" t="str">
        <f>HYPERLINK("https://www.playrix.ru/","Playrix")</f>
        <v>Playrix</v>
      </c>
      <c r="C116" s="4" t="s">
        <v>9</v>
      </c>
      <c r="D116" s="4" t="s">
        <v>10</v>
      </c>
      <c r="E116" s="3" t="str">
        <f>HYPERLINK("https://job.playrix.ru/","Ссылка")</f>
        <v>Ссылка</v>
      </c>
      <c r="F116" s="4" t="s">
        <v>138</v>
      </c>
      <c r="G116" s="14" t="s">
        <v>200</v>
      </c>
    </row>
    <row r="117" spans="1:7" ht="12.75" x14ac:dyDescent="0.2">
      <c r="A117" s="2" t="s">
        <v>48</v>
      </c>
      <c r="B117" s="3" t="str">
        <f>HYPERLINK("http://www.ufo-game.ru/","Bad Pixel")</f>
        <v>Bad Pixel</v>
      </c>
      <c r="C117" s="4" t="s">
        <v>9</v>
      </c>
      <c r="D117" s="4" t="s">
        <v>14</v>
      </c>
      <c r="E117" s="3" t="str">
        <f>HYPERLINK("http://www.ufo-game.ru/","Ссылка")</f>
        <v>Ссылка</v>
      </c>
      <c r="F117" s="4" t="s">
        <v>139</v>
      </c>
      <c r="G117" s="5" t="s">
        <v>11</v>
      </c>
    </row>
    <row r="118" spans="1:7" ht="25.5" x14ac:dyDescent="0.2">
      <c r="A118" s="7" t="s">
        <v>48</v>
      </c>
      <c r="B118" s="3" t="str">
        <f>HYPERLINK("http://datcroft.com/","Datcroft Games")</f>
        <v>Datcroft Games</v>
      </c>
      <c r="C118" s="16" t="s">
        <v>9</v>
      </c>
      <c r="D118" s="16" t="s">
        <v>12</v>
      </c>
      <c r="E118" s="3" t="str">
        <f>HYPERLINK("http://datcroft.com/","Ссылка")</f>
        <v>Ссылка</v>
      </c>
      <c r="F118" s="13" t="s">
        <v>209</v>
      </c>
      <c r="G118" s="17" t="s">
        <v>11</v>
      </c>
    </row>
    <row r="119" spans="1:7" ht="12.75" x14ac:dyDescent="0.2">
      <c r="A119" s="7" t="s">
        <v>48</v>
      </c>
      <c r="B119" s="3" t="str">
        <f>HYPERLINK("https://www.dynamicpixels.com/home","Dynamic Pixels")</f>
        <v>Dynamic Pixels</v>
      </c>
      <c r="C119" s="4" t="s">
        <v>9</v>
      </c>
      <c r="D119" s="4" t="s">
        <v>38</v>
      </c>
      <c r="E119" s="3" t="str">
        <f>HYPERLINK("https://www.dynamicpixels.com/kopiya-koncept-hudozhnik-ru","Ссылка")</f>
        <v>Ссылка</v>
      </c>
      <c r="F119" s="4" t="s">
        <v>39</v>
      </c>
      <c r="G119" s="5" t="s">
        <v>11</v>
      </c>
    </row>
    <row r="120" spans="1:7" ht="12.75" x14ac:dyDescent="0.2">
      <c r="A120" s="2" t="s">
        <v>140</v>
      </c>
      <c r="B120" s="3" t="str">
        <f>HYPERLINK("https://cybertime-games.ru/","Cybertime Games")</f>
        <v>Cybertime Games</v>
      </c>
      <c r="C120" s="4" t="s">
        <v>9</v>
      </c>
      <c r="D120" s="4" t="s">
        <v>14</v>
      </c>
      <c r="E120" s="3" t="str">
        <f>HYPERLINK("https://cybertime-games.ru/jobs/","Ссылка")</f>
        <v>Ссылка</v>
      </c>
      <c r="F120" s="4" t="s">
        <v>141</v>
      </c>
      <c r="G120" s="5" t="s">
        <v>11</v>
      </c>
    </row>
    <row r="121" spans="1:7" ht="12.75" x14ac:dyDescent="0.2">
      <c r="A121" s="7" t="s">
        <v>140</v>
      </c>
      <c r="B121" s="3" t="str">
        <f>HYPERLINK("http://www.targem.ru/","Targem")</f>
        <v>Targem</v>
      </c>
      <c r="C121" s="4" t="s">
        <v>9</v>
      </c>
      <c r="D121" s="4" t="s">
        <v>142</v>
      </c>
      <c r="E121" s="3" t="str">
        <f>HYPERLINK("http://www.targem.ru/job/","Ссылка")</f>
        <v>Ссылка</v>
      </c>
      <c r="F121" s="4" t="s">
        <v>143</v>
      </c>
      <c r="G121" s="5" t="s">
        <v>11</v>
      </c>
    </row>
    <row r="122" spans="1:7" ht="12.75" x14ac:dyDescent="0.2">
      <c r="A122" s="2" t="s">
        <v>144</v>
      </c>
      <c r="B122" s="3" t="str">
        <f>HYPERLINK("http://fxgamesmedia.com/","FX Games")</f>
        <v>FX Games</v>
      </c>
      <c r="C122" s="4" t="s">
        <v>9</v>
      </c>
      <c r="D122" s="4" t="s">
        <v>10</v>
      </c>
      <c r="E122" s="3" t="str">
        <f>HYPERLINK("http://fxgamesmedia.com/","Ссылка")</f>
        <v>Ссылка</v>
      </c>
      <c r="F122" s="4" t="s">
        <v>145</v>
      </c>
      <c r="G122" s="5" t="s">
        <v>11</v>
      </c>
    </row>
    <row r="123" spans="1:7" ht="12.75" x14ac:dyDescent="0.2">
      <c r="A123" s="7" t="s">
        <v>144</v>
      </c>
      <c r="B123" s="3" t="str">
        <f>HYPERLINK("http://playme8.ru/","Playme8")</f>
        <v>Playme8</v>
      </c>
      <c r="C123" s="4" t="s">
        <v>9</v>
      </c>
      <c r="D123" s="4" t="s">
        <v>29</v>
      </c>
      <c r="E123" s="3" t="str">
        <f>HYPERLINK("http://playme8.ru/vacancy/","Ссылка")</f>
        <v>Ссылка</v>
      </c>
      <c r="F123" s="4" t="s">
        <v>146</v>
      </c>
      <c r="G123" s="5" t="s">
        <v>11</v>
      </c>
    </row>
    <row r="124" spans="1:7" ht="12.75" x14ac:dyDescent="0.2">
      <c r="A124" s="2" t="s">
        <v>147</v>
      </c>
      <c r="B124" s="3" t="str">
        <f>HYPERLINK("https://warspear-online.com/ru/","Aigrind LLC")</f>
        <v>Aigrind LLC</v>
      </c>
      <c r="C124" s="4" t="s">
        <v>9</v>
      </c>
      <c r="D124" s="4" t="s">
        <v>55</v>
      </c>
      <c r="E124" s="3" t="str">
        <f>HYPERLINK("https://warspear-online.com/ru/","Ссылка")</f>
        <v>Ссылка</v>
      </c>
      <c r="F124" s="4" t="s">
        <v>148</v>
      </c>
      <c r="G124" s="5" t="s">
        <v>11</v>
      </c>
    </row>
    <row r="125" spans="1:7" ht="12.75" x14ac:dyDescent="0.2">
      <c r="A125" s="7" t="s">
        <v>147</v>
      </c>
      <c r="B125" s="3" t="str">
        <f>HYPERLINK("http://www.colibrigames.com/","Colibri games")</f>
        <v>Colibri games</v>
      </c>
      <c r="C125" s="4" t="s">
        <v>9</v>
      </c>
      <c r="D125" s="4" t="s">
        <v>84</v>
      </c>
      <c r="E125" s="3" t="str">
        <f>HYPERLINK("http://www.colibrigames.com/","Ссылка")</f>
        <v>Ссылка</v>
      </c>
      <c r="F125" s="4" t="s">
        <v>149</v>
      </c>
      <c r="G125" s="5" t="s">
        <v>11</v>
      </c>
    </row>
    <row r="126" spans="1:7" ht="25.5" x14ac:dyDescent="0.2">
      <c r="A126" s="7" t="s">
        <v>147</v>
      </c>
      <c r="B126" s="3" t="str">
        <f>HYPERLINK("http://dailymagic.info/","Daily Magic Productions")</f>
        <v>Daily Magic Productions</v>
      </c>
      <c r="C126" s="4" t="s">
        <v>9</v>
      </c>
      <c r="D126" s="4" t="s">
        <v>10</v>
      </c>
      <c r="E126" s="3" t="str">
        <f>HYPERLINK("http://dailymagic.info/vacancies/","Ссылка")</f>
        <v>Ссылка</v>
      </c>
      <c r="F126" s="4" t="s">
        <v>150</v>
      </c>
      <c r="G126" s="5" t="s">
        <v>11</v>
      </c>
    </row>
    <row r="127" spans="1:7" ht="25.5" x14ac:dyDescent="0.2">
      <c r="A127" s="7" t="s">
        <v>147</v>
      </c>
      <c r="B127" s="3" t="str">
        <f>HYPERLINK("http://www.herocraft.com/","HeroCraft")</f>
        <v>HeroCraft</v>
      </c>
      <c r="C127" s="4" t="s">
        <v>15</v>
      </c>
      <c r="D127" s="4" t="s">
        <v>53</v>
      </c>
      <c r="E127" s="3" t="str">
        <f>HYPERLINK("http://www.herocraft.com/jobs/","Ссылка")</f>
        <v>Ссылка</v>
      </c>
      <c r="F127" s="4" t="s">
        <v>152</v>
      </c>
      <c r="G127" s="5" t="s">
        <v>153</v>
      </c>
    </row>
    <row r="128" spans="1:7" ht="25.5" x14ac:dyDescent="0.2">
      <c r="A128" s="7" t="s">
        <v>147</v>
      </c>
      <c r="B128" s="3" t="str">
        <f>HYPERLINK("https://www.intenium.de/en/index.html","Intenium Studio")</f>
        <v>Intenium Studio</v>
      </c>
      <c r="C128" s="4" t="s">
        <v>16</v>
      </c>
      <c r="D128" s="4" t="s">
        <v>36</v>
      </c>
      <c r="E128" s="3" t="str">
        <f>HYPERLINK("https://www.intenium.de/en/index.html","Ссылка")</f>
        <v>Ссылка</v>
      </c>
      <c r="F128" s="4" t="s">
        <v>154</v>
      </c>
      <c r="G128" s="5" t="s">
        <v>11</v>
      </c>
    </row>
    <row r="129" spans="1:7" ht="25.5" x14ac:dyDescent="0.2">
      <c r="A129" s="7" t="s">
        <v>147</v>
      </c>
      <c r="B129" s="3" t="str">
        <f>HYPERLINK("https://realore.com/","Realore")</f>
        <v>Realore</v>
      </c>
      <c r="C129" s="4" t="s">
        <v>9</v>
      </c>
      <c r="D129" s="4" t="s">
        <v>84</v>
      </c>
      <c r="E129" s="3" t="str">
        <f>HYPERLINK("https://realore.com/","Ссылка")</f>
        <v>Ссылка</v>
      </c>
      <c r="F129" s="4" t="s">
        <v>155</v>
      </c>
      <c r="G129" s="5" t="s">
        <v>11</v>
      </c>
    </row>
    <row r="130" spans="1:7" ht="25.5" x14ac:dyDescent="0.2">
      <c r="A130" s="2" t="s">
        <v>156</v>
      </c>
      <c r="B130" s="3" t="str">
        <f>HYPERLINK("http://company.plarium.com/ru/","Plarium")</f>
        <v>Plarium</v>
      </c>
      <c r="C130" s="4" t="s">
        <v>9</v>
      </c>
      <c r="D130" s="4" t="s">
        <v>10</v>
      </c>
      <c r="E130" s="3" t="str">
        <f>HYPERLINK("http://company.plarium.com/ru/career/","Ссылка")</f>
        <v>Ссылка</v>
      </c>
      <c r="F130" s="4" t="s">
        <v>157</v>
      </c>
      <c r="G130" s="5" t="s">
        <v>158</v>
      </c>
    </row>
    <row r="131" spans="1:7" ht="25.5" x14ac:dyDescent="0.2">
      <c r="A131" s="7" t="s">
        <v>156</v>
      </c>
      <c r="B131" s="18" t="str">
        <f>HYPERLINK("https://ino-co.com","Ino-Co Plus ")</f>
        <v xml:space="preserve">Ino-Co Plus </v>
      </c>
      <c r="C131" s="16" t="s">
        <v>9</v>
      </c>
      <c r="D131" s="16" t="s">
        <v>14</v>
      </c>
      <c r="E131" s="18" t="str">
        <f>HYPERLINK("https://ino-co.com","Ссылка")</f>
        <v>Ссылка</v>
      </c>
      <c r="F131" s="20" t="s">
        <v>231</v>
      </c>
      <c r="G131" s="17"/>
    </row>
    <row r="132" spans="1:7" ht="12.75" x14ac:dyDescent="0.2">
      <c r="A132" s="23" t="s">
        <v>249</v>
      </c>
      <c r="B132" s="18" t="str">
        <f>HYPERLINK("http://www.mobstudio.ru/","mobStudio")</f>
        <v>mobStudio</v>
      </c>
      <c r="C132" s="16" t="s">
        <v>9</v>
      </c>
      <c r="D132" s="16" t="s">
        <v>10</v>
      </c>
      <c r="E132" s="18" t="str">
        <f>HYPERLINK("http://www.mobstudio.ru/","Ссылка")</f>
        <v>Ссылка</v>
      </c>
      <c r="F132" s="20" t="s">
        <v>250</v>
      </c>
      <c r="G132" s="17" t="s">
        <v>11</v>
      </c>
    </row>
    <row r="133" spans="1:7" ht="25.5" x14ac:dyDescent="0.2">
      <c r="A133" s="23" t="s">
        <v>244</v>
      </c>
      <c r="B133" s="18" t="str">
        <f>HYPERLINK("http://www.extreme-developers.com/","Extreme developers")</f>
        <v>Extreme developers</v>
      </c>
      <c r="C133" s="16" t="s">
        <v>9</v>
      </c>
      <c r="D133" s="13" t="s">
        <v>242</v>
      </c>
      <c r="E133" s="18" t="str">
        <f>HYPERLINK("http://www.extreme-developers.com/","Ссылка")</f>
        <v>Ссылка</v>
      </c>
      <c r="F133" s="20"/>
      <c r="G133" s="17"/>
    </row>
    <row r="134" spans="1:7" ht="25.5" x14ac:dyDescent="0.2">
      <c r="A134" s="2" t="s">
        <v>159</v>
      </c>
      <c r="B134" s="3" t="str">
        <f>HYPERLINK("http://intersol.pro/","Intersol")</f>
        <v>Intersol</v>
      </c>
      <c r="C134" s="4" t="s">
        <v>9</v>
      </c>
      <c r="D134" s="4" t="s">
        <v>21</v>
      </c>
      <c r="E134" s="3" t="str">
        <f>HYPERLINK("http://intersol.pro/careers/","Ссылка")</f>
        <v>Ссылка</v>
      </c>
      <c r="F134" s="4" t="s">
        <v>160</v>
      </c>
      <c r="G134" s="5" t="s">
        <v>11</v>
      </c>
    </row>
    <row r="135" spans="1:7" ht="25.5" x14ac:dyDescent="0.2">
      <c r="A135" s="2" t="s">
        <v>161</v>
      </c>
      <c r="B135" s="3" t="str">
        <f>HYPERLINK("http://company.alawar.ru/about","Alawar")</f>
        <v>Alawar</v>
      </c>
      <c r="C135" s="4" t="s">
        <v>9</v>
      </c>
      <c r="D135" s="4" t="s">
        <v>10</v>
      </c>
      <c r="E135" s="3" t="str">
        <f>HYPERLINK("http://company.alawar.ru/career","Ссылка")</f>
        <v>Ссылка</v>
      </c>
      <c r="F135" s="4" t="s">
        <v>162</v>
      </c>
      <c r="G135" s="5" t="s">
        <v>11</v>
      </c>
    </row>
    <row r="136" spans="1:7" ht="12.75" x14ac:dyDescent="0.2">
      <c r="A136" s="7" t="s">
        <v>161</v>
      </c>
      <c r="B136" s="3" t="str">
        <f>HYPERLINK("http://apexpoint.com/","ApexPoint")</f>
        <v>ApexPoint</v>
      </c>
      <c r="C136" s="4" t="s">
        <v>9</v>
      </c>
      <c r="D136" s="4" t="s">
        <v>10</v>
      </c>
      <c r="E136" s="3" t="str">
        <f>HYPERLINK("http://apexpoint.com/","Ссылка")</f>
        <v>Ссылка</v>
      </c>
      <c r="F136" s="4" t="s">
        <v>163</v>
      </c>
      <c r="G136" s="5" t="s">
        <v>11</v>
      </c>
    </row>
    <row r="137" spans="1:7" ht="38.25" x14ac:dyDescent="0.2">
      <c r="A137" s="7" t="s">
        <v>161</v>
      </c>
      <c r="B137" s="3" t="str">
        <f>HYPERLINK("https://www.deuscraft.com/","Deus Craft")</f>
        <v>Deus Craft</v>
      </c>
      <c r="C137" s="4" t="s">
        <v>9</v>
      </c>
      <c r="D137" s="4" t="s">
        <v>55</v>
      </c>
      <c r="E137" s="3" t="str">
        <f>HYPERLINK("https://www.deuscraft.com/career","Ссылка")</f>
        <v>Ссылка</v>
      </c>
      <c r="F137" s="4" t="s">
        <v>164</v>
      </c>
      <c r="G137" s="5" t="s">
        <v>11</v>
      </c>
    </row>
    <row r="138" spans="1:7" ht="25.5" x14ac:dyDescent="0.2">
      <c r="A138" s="7" t="s">
        <v>161</v>
      </c>
      <c r="B138" s="3" t="str">
        <f>HYPERLINK("http://fridaysgames.com/","Friday's Games")</f>
        <v>Friday's Games</v>
      </c>
      <c r="C138" s="4" t="s">
        <v>9</v>
      </c>
      <c r="D138" s="4" t="s">
        <v>14</v>
      </c>
      <c r="E138" s="3" t="str">
        <f>HYPERLINK("http://fridaysgames.com/","Ссылка")</f>
        <v>Ссылка</v>
      </c>
      <c r="F138" s="4" t="s">
        <v>165</v>
      </c>
      <c r="G138" s="5" t="s">
        <v>11</v>
      </c>
    </row>
    <row r="139" spans="1:7" ht="12.75" x14ac:dyDescent="0.2">
      <c r="A139" s="7" t="s">
        <v>161</v>
      </c>
      <c r="B139" s="3" t="str">
        <f>HYPERLINK("http://gamefirst.ru/","GameFirst")</f>
        <v>GameFirst</v>
      </c>
      <c r="C139" s="4" t="s">
        <v>9</v>
      </c>
      <c r="D139" s="4" t="s">
        <v>10</v>
      </c>
      <c r="E139" s="3" t="str">
        <f>HYPERLINK("http://gamefirst.ru/","Ссылка")</f>
        <v>Ссылка</v>
      </c>
      <c r="F139" s="4" t="s">
        <v>166</v>
      </c>
      <c r="G139" s="5" t="s">
        <v>11</v>
      </c>
    </row>
    <row r="140" spans="1:7" ht="12.75" x14ac:dyDescent="0.2">
      <c r="A140" s="7" t="s">
        <v>161</v>
      </c>
      <c r="B140" s="3" t="str">
        <f>HYPERLINK("http://overmobile.ru/","Overmobile")</f>
        <v>Overmobile</v>
      </c>
      <c r="C140" s="4" t="s">
        <v>9</v>
      </c>
      <c r="D140" s="4" t="s">
        <v>12</v>
      </c>
      <c r="E140" s="3" t="str">
        <f>HYPERLINK("http://overmobile.ru/","Ссылка")</f>
        <v>Ссылка</v>
      </c>
      <c r="F140" s="4" t="s">
        <v>167</v>
      </c>
      <c r="G140" s="5" t="s">
        <v>11</v>
      </c>
    </row>
    <row r="141" spans="1:7" ht="25.5" x14ac:dyDescent="0.2">
      <c r="A141" s="7" t="s">
        <v>161</v>
      </c>
      <c r="B141" s="18" t="str">
        <f>HYPERLINK("http://stereo7.com/","Stereo7 Games")</f>
        <v>Stereo7 Games</v>
      </c>
      <c r="C141" s="16" t="s">
        <v>9</v>
      </c>
      <c r="D141" s="16" t="s">
        <v>84</v>
      </c>
      <c r="E141" s="18" t="str">
        <f>HYPERLINK("http://stereo7.com/","Ссылка")</f>
        <v>Ссылка</v>
      </c>
      <c r="F141" s="13" t="s">
        <v>253</v>
      </c>
      <c r="G141" s="17"/>
    </row>
    <row r="142" spans="1:7" ht="25.5" x14ac:dyDescent="0.2">
      <c r="A142" s="7" t="s">
        <v>161</v>
      </c>
      <c r="B142" s="18" t="str">
        <f>HYPERLINK("http://www.tabatoune.com/","Tabatoune")</f>
        <v>Tabatoune</v>
      </c>
      <c r="C142" s="16" t="s">
        <v>9</v>
      </c>
      <c r="D142" s="16" t="s">
        <v>21</v>
      </c>
      <c r="E142" s="18" t="str">
        <f>HYPERLINK("http://www.tabatoune.com/","Ссылка")</f>
        <v>Ссылка</v>
      </c>
      <c r="F142" s="13" t="s">
        <v>254</v>
      </c>
      <c r="G142" s="17"/>
    </row>
    <row r="143" spans="1:7" ht="12.75" x14ac:dyDescent="0.2">
      <c r="A143" s="2" t="s">
        <v>168</v>
      </c>
      <c r="B143" s="3" t="str">
        <f>HYPERLINK("http://www.sigma-team.ru/","Sigma Team")</f>
        <v>Sigma Team</v>
      </c>
      <c r="C143" s="4" t="s">
        <v>9</v>
      </c>
      <c r="D143" s="4" t="s">
        <v>84</v>
      </c>
      <c r="E143" s="3" t="str">
        <f>HYPERLINK("http://www.sigma-team.ru/component/option,com_contact/catid,6/Itemid,31/","Ссылка")</f>
        <v>Ссылка</v>
      </c>
      <c r="F143" s="4" t="s">
        <v>169</v>
      </c>
      <c r="G143" s="5" t="s">
        <v>11</v>
      </c>
    </row>
    <row r="144" spans="1:7" ht="12.75" x14ac:dyDescent="0.2">
      <c r="A144" s="2" t="s">
        <v>170</v>
      </c>
      <c r="B144" s="3" t="str">
        <f>HYPERLINK("http://redspell.ru/lang-ru/","RedSpell")</f>
        <v>RedSpell</v>
      </c>
      <c r="C144" s="4" t="s">
        <v>9</v>
      </c>
      <c r="D144" s="4" t="s">
        <v>29</v>
      </c>
      <c r="E144" s="3" t="str">
        <f>HYPERLINK("http://redspell.ru/job/resume/lang-ru/","Ссылка")</f>
        <v>Ссылка</v>
      </c>
      <c r="F144" s="4" t="s">
        <v>171</v>
      </c>
      <c r="G144" s="5" t="s">
        <v>11</v>
      </c>
    </row>
    <row r="145" spans="1:7" ht="12.75" x14ac:dyDescent="0.2">
      <c r="A145" s="2" t="s">
        <v>172</v>
      </c>
      <c r="B145" s="3" t="str">
        <f>HYPERLINK("http://artefactgames.com/","Artefact Games")</f>
        <v>Artefact Games</v>
      </c>
      <c r="C145" s="4" t="s">
        <v>9</v>
      </c>
      <c r="D145" s="4" t="s">
        <v>10</v>
      </c>
      <c r="E145" s="3" t="str">
        <f>HYPERLINK("http://artefactgames.com/about/","Ссылка")</f>
        <v>Ссылка</v>
      </c>
      <c r="F145" s="4" t="s">
        <v>173</v>
      </c>
      <c r="G145" s="5" t="s">
        <v>11</v>
      </c>
    </row>
    <row r="146" spans="1:7" ht="12.75" x14ac:dyDescent="0.2">
      <c r="A146" s="7" t="s">
        <v>172</v>
      </c>
      <c r="B146" s="3" t="str">
        <f>HYPERLINK("http://brainystudio.ru/","Brainystudio")</f>
        <v>Brainystudio</v>
      </c>
      <c r="C146" s="4" t="s">
        <v>9</v>
      </c>
      <c r="D146" s="4" t="s">
        <v>38</v>
      </c>
      <c r="E146" s="3" t="str">
        <f>HYPERLINK("http://brainystudio.ru/","Ссылка")</f>
        <v>Ссылка</v>
      </c>
      <c r="F146" s="4" t="s">
        <v>174</v>
      </c>
      <c r="G146" s="5" t="s">
        <v>11</v>
      </c>
    </row>
    <row r="147" spans="1:7" ht="12.75" x14ac:dyDescent="0.2">
      <c r="A147" s="7" t="s">
        <v>172</v>
      </c>
      <c r="B147" s="3" t="str">
        <f>HYPERLINK("https://alternativaplatform.com/ru/","AlternativaPlatform")</f>
        <v>AlternativaPlatform</v>
      </c>
      <c r="C147" s="4" t="s">
        <v>9</v>
      </c>
      <c r="D147" s="4" t="s">
        <v>12</v>
      </c>
      <c r="E147" s="3" t="str">
        <f>HYPERLINK("https://alternativaplatform.com/ru/","Ссылка")</f>
        <v>Ссылка</v>
      </c>
      <c r="F147" s="13" t="s">
        <v>203</v>
      </c>
      <c r="G147" s="14" t="s">
        <v>153</v>
      </c>
    </row>
    <row r="148" spans="1:7" ht="25.5" x14ac:dyDescent="0.2">
      <c r="A148" s="2" t="s">
        <v>175</v>
      </c>
      <c r="B148" s="3" t="str">
        <f>HYPERLINK("http://bitdotgames.com/","Bitdotgames")</f>
        <v>Bitdotgames</v>
      </c>
      <c r="C148" s="4" t="s">
        <v>9</v>
      </c>
      <c r="D148" s="4" t="s">
        <v>21</v>
      </c>
      <c r="E148" s="3" t="str">
        <f>HYPERLINK("http://bitdotgames.com/ru/vacancy","Ссылка")</f>
        <v>Ссылка</v>
      </c>
      <c r="F148" s="4" t="s">
        <v>176</v>
      </c>
      <c r="G148" s="5" t="s">
        <v>11</v>
      </c>
    </row>
    <row r="149" spans="1:7" ht="25.5" x14ac:dyDescent="0.2">
      <c r="A149" s="2" t="s">
        <v>74</v>
      </c>
      <c r="B149" s="3" t="str">
        <f>HYPERLINK("http://www.haggardgames.com/","Haggard Games")</f>
        <v>Haggard Games</v>
      </c>
      <c r="C149" s="4" t="s">
        <v>9</v>
      </c>
      <c r="D149" s="4" t="s">
        <v>14</v>
      </c>
      <c r="E149" s="3" t="str">
        <f>HYPERLINK("http://www.haggardgames.com/","Ссылка")</f>
        <v>Ссылка</v>
      </c>
      <c r="F149" s="4" t="s">
        <v>177</v>
      </c>
      <c r="G149" s="5" t="s">
        <v>11</v>
      </c>
    </row>
    <row r="150" spans="1:7" ht="25.5" x14ac:dyDescent="0.2">
      <c r="A150" s="7" t="s">
        <v>74</v>
      </c>
      <c r="B150" s="3" t="str">
        <f>HYPERLINK("http://rimware.com/","Rimware")</f>
        <v>Rimware</v>
      </c>
      <c r="C150" s="4" t="s">
        <v>9</v>
      </c>
      <c r="D150" s="4" t="s">
        <v>14</v>
      </c>
      <c r="E150" s="3" t="str">
        <f>HYPERLINK("http://rimware.com/","Ссылка")</f>
        <v>Ссылка</v>
      </c>
      <c r="F150" s="4" t="s">
        <v>178</v>
      </c>
      <c r="G150" s="5" t="s">
        <v>11</v>
      </c>
    </row>
    <row r="151" spans="1:7" ht="25.5" x14ac:dyDescent="0.2">
      <c r="A151" s="7" t="s">
        <v>74</v>
      </c>
      <c r="B151" s="18" t="str">
        <f>HYPERLINK("http://www.solar-games.net/","Solar Games")</f>
        <v>Solar Games</v>
      </c>
      <c r="C151" s="16" t="s">
        <v>9</v>
      </c>
      <c r="D151" s="13" t="s">
        <v>84</v>
      </c>
      <c r="E151" s="18" t="str">
        <f>HYPERLINK("http://www.solar-games.net/","Ссылка")</f>
        <v>Ссылка</v>
      </c>
      <c r="F151" s="13" t="s">
        <v>259</v>
      </c>
      <c r="G151" s="17" t="s">
        <v>11</v>
      </c>
    </row>
    <row r="152" spans="1:7" ht="12.75" x14ac:dyDescent="0.2">
      <c r="A152" s="23" t="s">
        <v>251</v>
      </c>
      <c r="B152" s="18" t="str">
        <f>HYPERLINK("http://www.skyriver.ru/","SkyRiver Studios")</f>
        <v>SkyRiver Studios</v>
      </c>
      <c r="C152" s="16" t="s">
        <v>9</v>
      </c>
      <c r="D152" s="16" t="s">
        <v>14</v>
      </c>
      <c r="E152" s="18" t="str">
        <f>HYPERLINK("http://www.skyriver.ru/vacancy.phtml","Ссылка")</f>
        <v>Ссылка</v>
      </c>
      <c r="F152" s="13" t="s">
        <v>252</v>
      </c>
      <c r="G152" s="17"/>
    </row>
    <row r="153" spans="1:7" ht="12.75" x14ac:dyDescent="0.2">
      <c r="A153" s="23" t="s">
        <v>245</v>
      </c>
      <c r="B153" s="18" t="str">
        <f>HYPERLINK("https://fearea.ru/","MUVGAMES")</f>
        <v>MUVGAMES</v>
      </c>
      <c r="C153" s="16" t="s">
        <v>9</v>
      </c>
      <c r="D153" s="16" t="s">
        <v>14</v>
      </c>
      <c r="E153" s="18" t="str">
        <f>HYPERLINK("https://fearea.ru/","Ссылка")</f>
        <v>Ссылка</v>
      </c>
      <c r="F153" s="13" t="s">
        <v>246</v>
      </c>
      <c r="G153" s="14" t="s">
        <v>11</v>
      </c>
    </row>
    <row r="154" spans="1:7" ht="12.75" x14ac:dyDescent="0.2">
      <c r="A154" s="2" t="s">
        <v>179</v>
      </c>
      <c r="B154" s="3" t="str">
        <f>HYPERLINK("http://ducats-games.com/swordbreaker-the-game/","DuCats Games")</f>
        <v>DuCats Games</v>
      </c>
      <c r="C154" s="4" t="s">
        <v>9</v>
      </c>
      <c r="D154" s="4" t="s">
        <v>14</v>
      </c>
      <c r="E154" s="3" t="str">
        <f>HYPERLINK("http://ducats-games.com/swordbreaker-the-game/","Ссылка")</f>
        <v>Ссылка</v>
      </c>
      <c r="F154" s="4" t="s">
        <v>180</v>
      </c>
      <c r="G154" s="5" t="s">
        <v>11</v>
      </c>
    </row>
    <row r="155" spans="1:7" ht="12.75" x14ac:dyDescent="0.2">
      <c r="A155" s="2" t="s">
        <v>181</v>
      </c>
      <c r="B155" s="3" t="str">
        <f>HYPERLINK("http://voiceofsteel.ru/?ru#main","Point cloud studio")</f>
        <v>Point cloud studio</v>
      </c>
      <c r="C155" s="4" t="s">
        <v>9</v>
      </c>
      <c r="D155" s="4" t="s">
        <v>14</v>
      </c>
      <c r="E155" s="3" t="str">
        <f>HYPERLINK("http://voiceofsteel.ru/?ru#contacts","Ссылка")</f>
        <v>Ссылка</v>
      </c>
      <c r="F155" s="4" t="s">
        <v>182</v>
      </c>
      <c r="G155" s="5" t="s">
        <v>11</v>
      </c>
    </row>
    <row r="156" spans="1:7" ht="12.75" x14ac:dyDescent="0.2">
      <c r="A156" s="7" t="s">
        <v>181</v>
      </c>
      <c r="B156" s="3" t="str">
        <f>HYPERLINK("https://rockstonedev.com/","Rockstone")</f>
        <v>Rockstone</v>
      </c>
      <c r="C156" s="4" t="s">
        <v>9</v>
      </c>
      <c r="D156" s="4" t="s">
        <v>12</v>
      </c>
      <c r="E156" s="3" t="str">
        <f>HYPERLINK("https://rockstonedev.com/career/","Ссылка")</f>
        <v>Ссылка</v>
      </c>
      <c r="F156" s="4" t="s">
        <v>183</v>
      </c>
      <c r="G156" s="5" t="s">
        <v>153</v>
      </c>
    </row>
    <row r="157" spans="1:7" ht="12.75" x14ac:dyDescent="0.2">
      <c r="A157" s="2" t="s">
        <v>184</v>
      </c>
      <c r="B157" s="3" t="str">
        <f>HYPERLINK("https://www.mytona.ru/","MyTona")</f>
        <v>MyTona</v>
      </c>
      <c r="C157" s="4" t="s">
        <v>9</v>
      </c>
      <c r="D157" s="4" t="s">
        <v>10</v>
      </c>
      <c r="E157" s="3" t="str">
        <f>HYPERLINK("https://www.mytona.ru/career.html","Ссылка")</f>
        <v>Ссылка</v>
      </c>
      <c r="F157" s="4" t="s">
        <v>185</v>
      </c>
      <c r="G157" s="14" t="s">
        <v>240</v>
      </c>
    </row>
    <row r="158" spans="1:7" ht="25.5" x14ac:dyDescent="0.2">
      <c r="A158" s="2" t="s">
        <v>186</v>
      </c>
      <c r="B158" s="3" t="str">
        <f>HYPERLINK("http://www.dagestantechnology.ru/","Dagestan Technology")</f>
        <v>Dagestan Technology</v>
      </c>
      <c r="C158" s="4" t="s">
        <v>9</v>
      </c>
      <c r="D158" s="4" t="s">
        <v>14</v>
      </c>
      <c r="E158" s="3" t="str">
        <f>HYPERLINK("http://www.dagestantechnology.ru/","Ссылка")</f>
        <v>Ссылка</v>
      </c>
      <c r="F158" s="4" t="s">
        <v>187</v>
      </c>
      <c r="G158" s="5" t="s">
        <v>11</v>
      </c>
    </row>
    <row r="159" spans="1:7" ht="12.75" x14ac:dyDescent="0.2">
      <c r="A159" s="27" t="s">
        <v>241</v>
      </c>
      <c r="B159" s="25"/>
      <c r="C159" s="25"/>
      <c r="D159" s="25"/>
      <c r="E159" s="25"/>
      <c r="F159" s="25"/>
      <c r="G159" s="26"/>
    </row>
    <row r="160" spans="1:7" ht="25.5" x14ac:dyDescent="0.2">
      <c r="A160" s="2" t="s">
        <v>8</v>
      </c>
      <c r="B160" s="3" t="str">
        <f>HYPERLINK("https://www.ea.com/ru-ru","EA")</f>
        <v>EA</v>
      </c>
      <c r="C160" s="4" t="s">
        <v>15</v>
      </c>
      <c r="D160" s="4" t="s">
        <v>14</v>
      </c>
      <c r="E160" s="3" t="str">
        <f>HYPERLINK("https://www.ea.com/ru-ru/careers/careers-overview","Ссылка")</f>
        <v>Ссылка</v>
      </c>
      <c r="F160" s="4" t="s">
        <v>188</v>
      </c>
      <c r="G160" s="5" t="s">
        <v>189</v>
      </c>
    </row>
    <row r="161" spans="1:7" ht="12.75" x14ac:dyDescent="0.2">
      <c r="A161" s="7" t="s">
        <v>8</v>
      </c>
      <c r="B161" s="3" t="str">
        <f>HYPERLINK("http://www.gameloft.com/ru/","Gameloft")</f>
        <v>Gameloft</v>
      </c>
      <c r="C161" s="4" t="s">
        <v>15</v>
      </c>
      <c r="D161" s="4" t="s">
        <v>10</v>
      </c>
      <c r="E161" s="3" t="str">
        <f>HYPERLINK("http://www.gameloft.com/corporate/jobs/apply","Ссылка")</f>
        <v>Ссылка</v>
      </c>
      <c r="F161" s="4" t="s">
        <v>190</v>
      </c>
      <c r="G161" s="5" t="s">
        <v>191</v>
      </c>
    </row>
    <row r="162" spans="1:7" ht="12.75" x14ac:dyDescent="0.2">
      <c r="A162" s="7" t="s">
        <v>8</v>
      </c>
      <c r="B162" s="3" t="str">
        <f>HYPERLINK("https://www.riotgames.com/","Riot Games")</f>
        <v>Riot Games</v>
      </c>
      <c r="C162" s="4" t="s">
        <v>15</v>
      </c>
      <c r="D162" s="4" t="s">
        <v>14</v>
      </c>
      <c r="E162" s="3" t="str">
        <f>HYPERLINK("https://www.riotgames.com/work-with-us/welcome","Ссылка")</f>
        <v>Ссылка</v>
      </c>
      <c r="F162" s="4" t="s">
        <v>192</v>
      </c>
      <c r="G162" s="5" t="s">
        <v>193</v>
      </c>
    </row>
    <row r="163" spans="1:7" ht="38.25" x14ac:dyDescent="0.2">
      <c r="A163" s="7" t="s">
        <v>8</v>
      </c>
      <c r="B163" s="3" t="str">
        <f>HYPERLINK("http://www.glu.com/","GLU mobile")</f>
        <v>GLU mobile</v>
      </c>
      <c r="C163" s="4" t="s">
        <v>16</v>
      </c>
      <c r="D163" s="4" t="s">
        <v>10</v>
      </c>
      <c r="E163" s="3" t="str">
        <f>HYPERLINK("http://jobs.jobvite.com/glu-mobile","Ссылка")</f>
        <v>Ссылка</v>
      </c>
      <c r="F163" s="13" t="s">
        <v>218</v>
      </c>
      <c r="G163" s="14" t="s">
        <v>217</v>
      </c>
    </row>
    <row r="164" spans="1:7" ht="25.5" x14ac:dyDescent="0.2">
      <c r="A164" s="7" t="s">
        <v>8</v>
      </c>
      <c r="B164" s="3" t="str">
        <f>HYPERLINK("https://zimad.com/ru/","ZiMAD")</f>
        <v>ZiMAD</v>
      </c>
      <c r="C164" s="4" t="s">
        <v>9</v>
      </c>
      <c r="D164" s="4" t="s">
        <v>10</v>
      </c>
      <c r="E164" s="3" t="str">
        <f>HYPERLINK("https://zimad.com/ru/careers/","Ссылка")</f>
        <v>Ссылка</v>
      </c>
      <c r="F164" s="4" t="s">
        <v>99</v>
      </c>
      <c r="G164" s="19" t="s">
        <v>227</v>
      </c>
    </row>
    <row r="165" spans="1:7" ht="25.5" x14ac:dyDescent="0.2">
      <c r="A165" s="7" t="s">
        <v>8</v>
      </c>
      <c r="B165" s="18" t="str">
        <f>HYPERLINK("https://www.ubisoft.com/en-US/office/russia.aspx","Ubisoft")</f>
        <v>Ubisoft</v>
      </c>
      <c r="C165" s="16" t="s">
        <v>16</v>
      </c>
      <c r="D165" s="13" t="s">
        <v>142</v>
      </c>
      <c r="E165" s="18" t="str">
        <f>HYPERLINK("https://www.ubisoft.com/en-US/office/russia.aspx","Ссылка")</f>
        <v>Ссылка</v>
      </c>
      <c r="F165" s="13" t="s">
        <v>257</v>
      </c>
      <c r="G165" s="19" t="s">
        <v>256</v>
      </c>
    </row>
    <row r="166" spans="1:7" ht="25.5" x14ac:dyDescent="0.2">
      <c r="A166" s="2" t="s">
        <v>104</v>
      </c>
      <c r="B166" s="3" t="str">
        <f>HYPERLINK("http://larian.com/","Larian Games")</f>
        <v>Larian Games</v>
      </c>
      <c r="C166" s="11" t="s">
        <v>9</v>
      </c>
      <c r="D166" s="4" t="s">
        <v>14</v>
      </c>
      <c r="E166" s="3" t="str">
        <f>HYPERLINK("http://larian.com/jobs/","Ссылка")</f>
        <v>Ссылка</v>
      </c>
      <c r="F166" s="13" t="s">
        <v>194</v>
      </c>
      <c r="G166" s="5" t="s">
        <v>195</v>
      </c>
    </row>
    <row r="167" spans="1:7" ht="25.5" x14ac:dyDescent="0.2">
      <c r="A167" s="7" t="s">
        <v>104</v>
      </c>
      <c r="B167" s="3" t="str">
        <f>HYPERLINK("http://saber3d.com/","Saber interactive")</f>
        <v>Saber interactive</v>
      </c>
      <c r="C167" s="11" t="s">
        <v>9</v>
      </c>
      <c r="D167" s="4" t="s">
        <v>38</v>
      </c>
      <c r="E167" s="3" t="str">
        <f>HYPERLINK("http://saber3d.com/jobs/","Ссылка")</f>
        <v>Ссылка</v>
      </c>
      <c r="F167" s="4" t="s">
        <v>196</v>
      </c>
      <c r="G167" s="5" t="s">
        <v>197</v>
      </c>
    </row>
    <row r="168" spans="1:7" ht="25.5" x14ac:dyDescent="0.2">
      <c r="A168" s="2" t="s">
        <v>156</v>
      </c>
      <c r="B168" s="3" t="str">
        <f>HYPERLINK("http://www.arkadium.com/","Arkadium")</f>
        <v>Arkadium</v>
      </c>
      <c r="C168" s="4" t="s">
        <v>16</v>
      </c>
      <c r="D168" s="4" t="s">
        <v>21</v>
      </c>
      <c r="E168" s="3" t="str">
        <f>HYPERLINK("http://www.arkadium.com/","Ссылка")</f>
        <v>Ссылка</v>
      </c>
      <c r="F168" s="4" t="s">
        <v>198</v>
      </c>
      <c r="G168" s="5" t="s">
        <v>199</v>
      </c>
    </row>
    <row r="169" spans="1:7" ht="12.75" x14ac:dyDescent="0.2">
      <c r="A169" s="7"/>
      <c r="B169" s="3"/>
      <c r="C169" s="16"/>
      <c r="D169" s="16"/>
      <c r="E169" s="3"/>
      <c r="F169" s="16"/>
      <c r="G169" s="17"/>
    </row>
    <row r="170" spans="1:7" ht="12.75" x14ac:dyDescent="0.2">
      <c r="A170" s="7"/>
      <c r="B170" s="3"/>
      <c r="C170" s="16"/>
      <c r="D170" s="16"/>
      <c r="E170" s="3"/>
      <c r="F170" s="16"/>
      <c r="G170" s="17"/>
    </row>
    <row r="171" spans="1:7" ht="12.75" x14ac:dyDescent="0.2">
      <c r="A171" s="7"/>
      <c r="B171" s="3"/>
      <c r="C171" s="16"/>
      <c r="D171" s="16"/>
      <c r="E171" s="3"/>
      <c r="F171" s="16"/>
      <c r="G171" s="17"/>
    </row>
  </sheetData>
  <mergeCells count="2">
    <mergeCell ref="A2:G2"/>
    <mergeCell ref="A159:G159"/>
  </mergeCells>
  <dataValidations count="2">
    <dataValidation type="list" allowBlank="1" sqref="C3:C56 C160:C171 C58:C158">
      <formula1>"Разработчик,Издатель,Разработчик/
Издатель"</formula1>
    </dataValidation>
    <dataValidation type="list" allowBlank="1" sqref="D3:D56 D160:D171 D58:D158">
      <formula1>"Мобильные,Социальные,Браузерные,ПК"</formula1>
    </dataValidation>
  </dataValidations>
  <hyperlinks>
    <hyperlink ref="B5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Актуально на 26.10 (155)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2017-11-27T12:20:19Z</dcterms:modified>
</cp:coreProperties>
</file>